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32760" yWindow="32760" windowWidth="15600" windowHeight="11760" tabRatio="756"/>
  </bookViews>
  <sheets>
    <sheet name="1" sheetId="11" r:id="rId1"/>
    <sheet name="2" sheetId="37" r:id="rId2"/>
    <sheet name="3" sheetId="27" state="hidden" r:id="rId3"/>
    <sheet name="4" sheetId="13" r:id="rId4"/>
    <sheet name="5" sheetId="1" r:id="rId5"/>
    <sheet name="6" sheetId="9" state="hidden" r:id="rId6"/>
    <sheet name="7" sheetId="3" r:id="rId7"/>
    <sheet name="8" sheetId="10" r:id="rId8"/>
    <sheet name="9" sheetId="22" state="hidden" r:id="rId9"/>
    <sheet name="10" sheetId="23" state="hidden" r:id="rId10"/>
    <sheet name="11" sheetId="25" r:id="rId11"/>
    <sheet name="12" sheetId="21" r:id="rId12"/>
    <sheet name="13" sheetId="33" r:id="rId13"/>
    <sheet name="14" sheetId="5" state="hidden" r:id="rId14"/>
    <sheet name="15" sheetId="17" state="hidden" r:id="rId15"/>
    <sheet name="16" sheetId="6" state="hidden" r:id="rId16"/>
    <sheet name="17" sheetId="38" state="hidden" r:id="rId17"/>
    <sheet name="18" sheetId="39" state="hidden" r:id="rId18"/>
    <sheet name="19" sheetId="20" state="hidden" r:id="rId19"/>
    <sheet name="20" sheetId="16" r:id="rId20"/>
    <sheet name="21" sheetId="8" r:id="rId21"/>
    <sheet name="22" sheetId="24" state="hidden" r:id="rId22"/>
    <sheet name="23" sheetId="26" state="hidden" r:id="rId23"/>
    <sheet name="24" sheetId="14" state="hidden" r:id="rId24"/>
    <sheet name="25" sheetId="15" state="hidden" r:id="rId25"/>
  </sheets>
  <definedNames>
    <definedName name="_SUM3" localSheetId="1">'12'!$C$45</definedName>
    <definedName name="_SUM3">'12'!$C$45</definedName>
    <definedName name="Eps" localSheetId="1">'1'!$IU$9</definedName>
    <definedName name="Eps">'1'!$IU$9</definedName>
    <definedName name="GodSegodni" localSheetId="1">'1'!$IU$5</definedName>
    <definedName name="GodSegodni">'1'!$IU$5</definedName>
    <definedName name="Licens" localSheetId="1">'1'!$IU$6</definedName>
    <definedName name="Licens">'1'!$IU$6</definedName>
    <definedName name="registr" localSheetId="1">'1'!$IU$8</definedName>
    <definedName name="registr">'1'!$IU$8</definedName>
    <definedName name="Segodni" localSheetId="1">'1'!$IU$7</definedName>
    <definedName name="Segodni">'1'!$IU$7</definedName>
  </definedNames>
  <calcPr calcId="125725" refMode="R1C1"/>
</workbook>
</file>

<file path=xl/calcChain.xml><?xml version="1.0" encoding="utf-8"?>
<calcChain xmlns="http://schemas.openxmlformats.org/spreadsheetml/2006/main">
  <c r="P105" i="3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K105"/>
  <c r="K106"/>
  <c r="K107"/>
  <c r="K108"/>
  <c r="K109"/>
  <c r="K110"/>
  <c r="K111"/>
  <c r="K112"/>
  <c r="K113"/>
  <c r="J113" s="1"/>
  <c r="K114"/>
  <c r="K115"/>
  <c r="K116"/>
  <c r="K117"/>
  <c r="J117" s="1"/>
  <c r="K118"/>
  <c r="J118"/>
  <c r="K119"/>
  <c r="K120"/>
  <c r="K121"/>
  <c r="K122"/>
  <c r="K123"/>
  <c r="J123" s="1"/>
  <c r="K124"/>
  <c r="J124" s="1"/>
  <c r="K125"/>
  <c r="K126"/>
  <c r="K127"/>
  <c r="K128"/>
  <c r="K129"/>
  <c r="K6"/>
  <c r="J6" s="1"/>
  <c r="K7"/>
  <c r="K8"/>
  <c r="K9"/>
  <c r="K10"/>
  <c r="K11"/>
  <c r="J11" s="1"/>
  <c r="K12"/>
  <c r="J12" s="1"/>
  <c r="K13"/>
  <c r="K14"/>
  <c r="K15"/>
  <c r="K16"/>
  <c r="K17"/>
  <c r="K18"/>
  <c r="J18" s="1"/>
  <c r="K19"/>
  <c r="J19"/>
  <c r="K20"/>
  <c r="K21"/>
  <c r="K22"/>
  <c r="K23"/>
  <c r="K24"/>
  <c r="J24" s="1"/>
  <c r="K25"/>
  <c r="J25" s="1"/>
  <c r="K26"/>
  <c r="K27"/>
  <c r="K28"/>
  <c r="K29"/>
  <c r="K30"/>
  <c r="K31"/>
  <c r="K32"/>
  <c r="J32" s="1"/>
  <c r="K33"/>
  <c r="J33" s="1"/>
  <c r="K34"/>
  <c r="K35"/>
  <c r="K36"/>
  <c r="J36" s="1"/>
  <c r="K37"/>
  <c r="J37"/>
  <c r="K38"/>
  <c r="K39"/>
  <c r="K40"/>
  <c r="K41"/>
  <c r="K42"/>
  <c r="J42" s="1"/>
  <c r="K43"/>
  <c r="K44"/>
  <c r="J44"/>
  <c r="K45"/>
  <c r="K46"/>
  <c r="K47"/>
  <c r="K48"/>
  <c r="K49"/>
  <c r="J49"/>
  <c r="K50"/>
  <c r="K51"/>
  <c r="K52"/>
  <c r="K53"/>
  <c r="K54"/>
  <c r="K55"/>
  <c r="K56"/>
  <c r="J56" s="1"/>
  <c r="K57"/>
  <c r="K58"/>
  <c r="K59"/>
  <c r="J59" s="1"/>
  <c r="K60"/>
  <c r="J60" s="1"/>
  <c r="K61"/>
  <c r="J61"/>
  <c r="K62"/>
  <c r="K63"/>
  <c r="K64"/>
  <c r="J64" s="1"/>
  <c r="K65"/>
  <c r="K66"/>
  <c r="K67"/>
  <c r="J67" s="1"/>
  <c r="K68"/>
  <c r="J68"/>
  <c r="K69"/>
  <c r="K70"/>
  <c r="K71"/>
  <c r="K72"/>
  <c r="K73"/>
  <c r="J73" s="1"/>
  <c r="K74"/>
  <c r="J74" s="1"/>
  <c r="K75"/>
  <c r="J75" s="1"/>
  <c r="K76"/>
  <c r="K77"/>
  <c r="K78"/>
  <c r="K79"/>
  <c r="K80"/>
  <c r="J80"/>
  <c r="K81"/>
  <c r="K82"/>
  <c r="K83"/>
  <c r="K84"/>
  <c r="K85"/>
  <c r="J85"/>
  <c r="K86"/>
  <c r="K87"/>
  <c r="K88"/>
  <c r="K89"/>
  <c r="J89" s="1"/>
  <c r="K90"/>
  <c r="J90" s="1"/>
  <c r="K91"/>
  <c r="K92"/>
  <c r="J92"/>
  <c r="K93"/>
  <c r="K94"/>
  <c r="J94" s="1"/>
  <c r="K95"/>
  <c r="K96"/>
  <c r="J96" s="1"/>
  <c r="K97"/>
  <c r="J97" s="1"/>
  <c r="K98"/>
  <c r="J110"/>
  <c r="J111"/>
  <c r="J112"/>
  <c r="J114"/>
  <c r="J115"/>
  <c r="J116"/>
  <c r="J119"/>
  <c r="J120"/>
  <c r="J121"/>
  <c r="J122"/>
  <c r="J125"/>
  <c r="J126"/>
  <c r="J127"/>
  <c r="J128"/>
  <c r="J129"/>
  <c r="J7"/>
  <c r="J8"/>
  <c r="J9"/>
  <c r="J10"/>
  <c r="J13"/>
  <c r="J14"/>
  <c r="J15"/>
  <c r="J16"/>
  <c r="J17"/>
  <c r="J20"/>
  <c r="J21"/>
  <c r="J22"/>
  <c r="J23"/>
  <c r="J30"/>
  <c r="J31"/>
  <c r="J34"/>
  <c r="J35"/>
  <c r="J38"/>
  <c r="J39"/>
  <c r="J40"/>
  <c r="J41"/>
  <c r="J43"/>
  <c r="J45"/>
  <c r="J47"/>
  <c r="J48"/>
  <c r="J50"/>
  <c r="J51"/>
  <c r="J52"/>
  <c r="J53"/>
  <c r="J54"/>
  <c r="J55"/>
  <c r="J57"/>
  <c r="J62"/>
  <c r="J63"/>
  <c r="J65"/>
  <c r="J66"/>
  <c r="J69"/>
  <c r="J70"/>
  <c r="J71"/>
  <c r="J72"/>
  <c r="J76"/>
  <c r="J77"/>
  <c r="J78"/>
  <c r="J79"/>
  <c r="J81"/>
  <c r="J83"/>
  <c r="J84"/>
  <c r="J86"/>
  <c r="J87"/>
  <c r="J88"/>
  <c r="J91"/>
  <c r="J93"/>
  <c r="J95"/>
  <c r="J98"/>
  <c r="J3"/>
  <c r="AJ89" i="37"/>
  <c r="AJ90"/>
  <c r="AJ91"/>
  <c r="AJ92"/>
  <c r="AI89"/>
  <c r="AI90"/>
  <c r="AI91"/>
  <c r="AI92"/>
  <c r="AH89"/>
  <c r="AH90"/>
  <c r="AH91"/>
  <c r="AH92"/>
  <c r="AD89"/>
  <c r="AE89"/>
  <c r="AF89"/>
  <c r="AG89"/>
  <c r="AD90"/>
  <c r="AE90"/>
  <c r="AF90"/>
  <c r="AG90"/>
  <c r="AD91"/>
  <c r="AE91"/>
  <c r="AF91"/>
  <c r="AG91"/>
  <c r="AD92"/>
  <c r="AE92"/>
  <c r="AF92"/>
  <c r="AG92"/>
  <c r="S89"/>
  <c r="T89"/>
  <c r="R89" s="1"/>
  <c r="U89"/>
  <c r="V89"/>
  <c r="W89"/>
  <c r="X89"/>
  <c r="Y89"/>
  <c r="Z89"/>
  <c r="AA89"/>
  <c r="AB89"/>
  <c r="AC89"/>
  <c r="S90"/>
  <c r="T90"/>
  <c r="R90" s="1"/>
  <c r="U90"/>
  <c r="V90"/>
  <c r="W90"/>
  <c r="X90"/>
  <c r="Y90"/>
  <c r="Z90"/>
  <c r="AA90"/>
  <c r="AB90"/>
  <c r="AC90"/>
  <c r="S91"/>
  <c r="T91"/>
  <c r="U91"/>
  <c r="V91"/>
  <c r="W91"/>
  <c r="X91"/>
  <c r="Y91"/>
  <c r="R91"/>
  <c r="Z91"/>
  <c r="AA91"/>
  <c r="AB91"/>
  <c r="AC91"/>
  <c r="S92"/>
  <c r="T92"/>
  <c r="U92"/>
  <c r="R92" s="1"/>
  <c r="V92"/>
  <c r="W92"/>
  <c r="X92"/>
  <c r="Y92"/>
  <c r="Z92"/>
  <c r="AA92"/>
  <c r="AB92"/>
  <c r="AC92"/>
  <c r="AC79"/>
  <c r="AD79"/>
  <c r="S79"/>
  <c r="R79" s="1"/>
  <c r="T79"/>
  <c r="U79"/>
  <c r="V79"/>
  <c r="W79"/>
  <c r="X79"/>
  <c r="Y79"/>
  <c r="Z79"/>
  <c r="AA79"/>
  <c r="AB79"/>
  <c r="Y69"/>
  <c r="Y70"/>
  <c r="Y71"/>
  <c r="Y72"/>
  <c r="X69"/>
  <c r="X70"/>
  <c r="X71"/>
  <c r="X72"/>
  <c r="T69"/>
  <c r="R69" s="1"/>
  <c r="U69"/>
  <c r="V69"/>
  <c r="W69"/>
  <c r="T70"/>
  <c r="U70"/>
  <c r="V70"/>
  <c r="W70"/>
  <c r="T71"/>
  <c r="U71"/>
  <c r="V71"/>
  <c r="W71"/>
  <c r="T72"/>
  <c r="U72"/>
  <c r="V72"/>
  <c r="W72"/>
  <c r="S69"/>
  <c r="S70"/>
  <c r="R70" s="1"/>
  <c r="S71"/>
  <c r="R71"/>
  <c r="S72"/>
  <c r="R72" s="1"/>
  <c r="U14"/>
  <c r="U16"/>
  <c r="U19"/>
  <c r="U20"/>
  <c r="U21"/>
  <c r="U22"/>
  <c r="U23"/>
  <c r="U24"/>
  <c r="U25"/>
  <c r="U26"/>
  <c r="U27"/>
  <c r="R27" s="1"/>
  <c r="U28"/>
  <c r="U29"/>
  <c r="R29" s="1"/>
  <c r="U30"/>
  <c r="U31"/>
  <c r="U32"/>
  <c r="U33"/>
  <c r="U34"/>
  <c r="U35"/>
  <c r="U36"/>
  <c r="U37"/>
  <c r="U38"/>
  <c r="U39"/>
  <c r="R39" s="1"/>
  <c r="U40"/>
  <c r="U41"/>
  <c r="U42"/>
  <c r="U43"/>
  <c r="U44"/>
  <c r="U45"/>
  <c r="U46"/>
  <c r="U47"/>
  <c r="U48"/>
  <c r="U49"/>
  <c r="U50"/>
  <c r="R50" s="1"/>
  <c r="U51"/>
  <c r="R51" s="1"/>
  <c r="U52"/>
  <c r="U53"/>
  <c r="U54"/>
  <c r="U55"/>
  <c r="U56"/>
  <c r="U57"/>
  <c r="U58"/>
  <c r="U59"/>
  <c r="U60"/>
  <c r="U61"/>
  <c r="U62"/>
  <c r="T14"/>
  <c r="R14" s="1"/>
  <c r="T15"/>
  <c r="T16"/>
  <c r="T17"/>
  <c r="T18"/>
  <c r="T19"/>
  <c r="R19" s="1"/>
  <c r="T20"/>
  <c r="T21"/>
  <c r="T22"/>
  <c r="T23"/>
  <c r="T24"/>
  <c r="R24" s="1"/>
  <c r="T25"/>
  <c r="R25" s="1"/>
  <c r="T26"/>
  <c r="R26"/>
  <c r="T27"/>
  <c r="T28"/>
  <c r="T29"/>
  <c r="T30"/>
  <c r="T31"/>
  <c r="T32"/>
  <c r="T33"/>
  <c r="T34"/>
  <c r="T35"/>
  <c r="R35" s="1"/>
  <c r="T36"/>
  <c r="T37"/>
  <c r="T38"/>
  <c r="T39"/>
  <c r="T40"/>
  <c r="T41"/>
  <c r="R41" s="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S14"/>
  <c r="S15"/>
  <c r="S16"/>
  <c r="S17"/>
  <c r="S18"/>
  <c r="S19"/>
  <c r="S20"/>
  <c r="R20" s="1"/>
  <c r="S21"/>
  <c r="R21" s="1"/>
  <c r="S22"/>
  <c r="R22" s="1"/>
  <c r="S23"/>
  <c r="R23" s="1"/>
  <c r="S24"/>
  <c r="S25"/>
  <c r="S26"/>
  <c r="S27"/>
  <c r="S28"/>
  <c r="S29"/>
  <c r="S30"/>
  <c r="R30" s="1"/>
  <c r="S31"/>
  <c r="R31"/>
  <c r="S32"/>
  <c r="S33"/>
  <c r="R33"/>
  <c r="S34"/>
  <c r="S35"/>
  <c r="S36"/>
  <c r="S37"/>
  <c r="R37"/>
  <c r="S38"/>
  <c r="S39"/>
  <c r="S40"/>
  <c r="S41"/>
  <c r="S42"/>
  <c r="R42"/>
  <c r="S43"/>
  <c r="S44"/>
  <c r="S45"/>
  <c r="S46"/>
  <c r="S47"/>
  <c r="R47" s="1"/>
  <c r="S48"/>
  <c r="S49"/>
  <c r="R49"/>
  <c r="S50"/>
  <c r="S51"/>
  <c r="S52"/>
  <c r="S53"/>
  <c r="R53" s="1"/>
  <c r="S54"/>
  <c r="R54" s="1"/>
  <c r="S55"/>
  <c r="S56"/>
  <c r="S57"/>
  <c r="S58"/>
  <c r="S59"/>
  <c r="R59" s="1"/>
  <c r="S60"/>
  <c r="S61"/>
  <c r="R61"/>
  <c r="S62"/>
  <c r="R62" s="1"/>
  <c r="R45"/>
  <c r="R46"/>
  <c r="S8"/>
  <c r="T8"/>
  <c r="U8"/>
  <c r="V8"/>
  <c r="W8"/>
  <c r="R4"/>
  <c r="G7" i="13"/>
  <c r="F7" s="1"/>
  <c r="H7"/>
  <c r="I7"/>
  <c r="G9"/>
  <c r="F9" s="1"/>
  <c r="H9"/>
  <c r="I9"/>
  <c r="G14"/>
  <c r="H14"/>
  <c r="F14" s="1"/>
  <c r="I14"/>
  <c r="G16"/>
  <c r="F16" s="1"/>
  <c r="H16"/>
  <c r="I16"/>
  <c r="G6"/>
  <c r="F6" s="1"/>
  <c r="H6"/>
  <c r="I6"/>
  <c r="G8"/>
  <c r="H8"/>
  <c r="I8"/>
  <c r="F8" s="1"/>
  <c r="G10"/>
  <c r="F10" s="1"/>
  <c r="H10"/>
  <c r="I10"/>
  <c r="G11"/>
  <c r="F11" s="1"/>
  <c r="H11"/>
  <c r="I11"/>
  <c r="G12"/>
  <c r="F12" s="1"/>
  <c r="H12"/>
  <c r="I12"/>
  <c r="G13"/>
  <c r="F13" s="1"/>
  <c r="H13"/>
  <c r="I13"/>
  <c r="G15"/>
  <c r="F15"/>
  <c r="H15"/>
  <c r="I15"/>
  <c r="G17"/>
  <c r="F17" s="1"/>
  <c r="H17"/>
  <c r="I17"/>
  <c r="G18"/>
  <c r="F18" s="1"/>
  <c r="H18"/>
  <c r="I18"/>
  <c r="G19"/>
  <c r="H19"/>
  <c r="I19"/>
  <c r="G20"/>
  <c r="H20"/>
  <c r="I20"/>
  <c r="F3"/>
  <c r="Y7" i="39"/>
  <c r="Y8"/>
  <c r="Y9"/>
  <c r="Y10"/>
  <c r="Y11"/>
  <c r="Y12"/>
  <c r="Y13"/>
  <c r="Y14"/>
  <c r="Y15"/>
  <c r="Y16"/>
  <c r="Y17"/>
  <c r="Y18"/>
  <c r="Y19"/>
  <c r="Y20"/>
  <c r="Y21"/>
  <c r="Y22"/>
  <c r="Y23"/>
  <c r="N23" s="1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N71" s="1"/>
  <c r="Y72"/>
  <c r="N72" s="1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N120" s="1"/>
  <c r="Y121"/>
  <c r="Y122"/>
  <c r="Y123"/>
  <c r="Y124"/>
  <c r="Y125"/>
  <c r="Y126"/>
  <c r="Y127"/>
  <c r="Y128"/>
  <c r="Y129"/>
  <c r="Y130"/>
  <c r="Y131"/>
  <c r="Y132"/>
  <c r="Y133"/>
  <c r="Y134"/>
  <c r="Y135"/>
  <c r="Y13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N49" s="1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N109" s="1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N28" s="1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N87" s="1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T7"/>
  <c r="T8"/>
  <c r="T9"/>
  <c r="N9" s="1"/>
  <c r="T10"/>
  <c r="T11"/>
  <c r="T12"/>
  <c r="T13"/>
  <c r="T14"/>
  <c r="T15"/>
  <c r="T16"/>
  <c r="T17"/>
  <c r="T18"/>
  <c r="T19"/>
  <c r="T20"/>
  <c r="N20"/>
  <c r="T21"/>
  <c r="T22"/>
  <c r="T23"/>
  <c r="T24"/>
  <c r="T25"/>
  <c r="T26"/>
  <c r="T27"/>
  <c r="T28"/>
  <c r="T29"/>
  <c r="T30"/>
  <c r="T31"/>
  <c r="T32"/>
  <c r="N32" s="1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N26" s="1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N70" s="1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N125" s="1"/>
  <c r="S126"/>
  <c r="S127"/>
  <c r="S128"/>
  <c r="S129"/>
  <c r="S130"/>
  <c r="S131"/>
  <c r="S132"/>
  <c r="S133"/>
  <c r="S134"/>
  <c r="S135"/>
  <c r="S136"/>
  <c r="N136" s="1"/>
  <c r="R7"/>
  <c r="R8"/>
  <c r="R9"/>
  <c r="R10"/>
  <c r="R11"/>
  <c r="R12"/>
  <c r="R13"/>
  <c r="R14"/>
  <c r="R15"/>
  <c r="R16"/>
  <c r="R17"/>
  <c r="N17" s="1"/>
  <c r="R18"/>
  <c r="R19"/>
  <c r="R20"/>
  <c r="R21"/>
  <c r="R22"/>
  <c r="R23"/>
  <c r="R24"/>
  <c r="R25"/>
  <c r="R26"/>
  <c r="R27"/>
  <c r="R28"/>
  <c r="R29"/>
  <c r="N29" s="1"/>
  <c r="R30"/>
  <c r="R31"/>
  <c r="R32"/>
  <c r="R33"/>
  <c r="R34"/>
  <c r="R35"/>
  <c r="R36"/>
  <c r="R37"/>
  <c r="R38"/>
  <c r="R39"/>
  <c r="N39" s="1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N73" s="1"/>
  <c r="R74"/>
  <c r="R75"/>
  <c r="R76"/>
  <c r="R77"/>
  <c r="R78"/>
  <c r="R79"/>
  <c r="R80"/>
  <c r="R81"/>
  <c r="R82"/>
  <c r="R83"/>
  <c r="R84"/>
  <c r="N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N107" s="1"/>
  <c r="R108"/>
  <c r="R109"/>
  <c r="R110"/>
  <c r="R111"/>
  <c r="R112"/>
  <c r="R113"/>
  <c r="R114"/>
  <c r="R115"/>
  <c r="R116"/>
  <c r="R117"/>
  <c r="R118"/>
  <c r="R119"/>
  <c r="N119" s="1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Q7"/>
  <c r="Q8"/>
  <c r="Q9"/>
  <c r="Q10"/>
  <c r="Q11"/>
  <c r="N11" s="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N33" s="1"/>
  <c r="Q34"/>
  <c r="Q35"/>
  <c r="Q36"/>
  <c r="Q37"/>
  <c r="Q38"/>
  <c r="Q39"/>
  <c r="Q40"/>
  <c r="Q41"/>
  <c r="Q42"/>
  <c r="Q43"/>
  <c r="Q44"/>
  <c r="Q45"/>
  <c r="N45" s="1"/>
  <c r="Q46"/>
  <c r="Q47"/>
  <c r="Q48"/>
  <c r="Q49"/>
  <c r="Q50"/>
  <c r="Q51"/>
  <c r="Q52"/>
  <c r="Q53"/>
  <c r="Q54"/>
  <c r="Q55"/>
  <c r="Q56"/>
  <c r="Q57"/>
  <c r="Q58"/>
  <c r="Q59"/>
  <c r="Q60"/>
  <c r="N60" s="1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N88" s="1"/>
  <c r="Q89"/>
  <c r="Q90"/>
  <c r="Q91"/>
  <c r="Q92"/>
  <c r="Q93"/>
  <c r="Q94"/>
  <c r="Q95"/>
  <c r="Q96"/>
  <c r="Q97"/>
  <c r="Q98"/>
  <c r="Q99"/>
  <c r="N99" s="1"/>
  <c r="Q100"/>
  <c r="Q101"/>
  <c r="Q102"/>
  <c r="Q103"/>
  <c r="Q104"/>
  <c r="Q105"/>
  <c r="Q106"/>
  <c r="Q107"/>
  <c r="Q108"/>
  <c r="Q109"/>
  <c r="Q110"/>
  <c r="N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N25" s="1"/>
  <c r="P26"/>
  <c r="P27"/>
  <c r="P28"/>
  <c r="P29"/>
  <c r="P30"/>
  <c r="P31"/>
  <c r="P32"/>
  <c r="P33"/>
  <c r="P34"/>
  <c r="P35"/>
  <c r="N35" s="1"/>
  <c r="P36"/>
  <c r="P37"/>
  <c r="P38"/>
  <c r="P39"/>
  <c r="P40"/>
  <c r="P41"/>
  <c r="P42"/>
  <c r="P43"/>
  <c r="P44"/>
  <c r="P45"/>
  <c r="P46"/>
  <c r="P47"/>
  <c r="N47" s="1"/>
  <c r="P48"/>
  <c r="P49"/>
  <c r="P50"/>
  <c r="P51"/>
  <c r="P52"/>
  <c r="P53"/>
  <c r="P54"/>
  <c r="P55"/>
  <c r="P56"/>
  <c r="P57"/>
  <c r="P58"/>
  <c r="N58" s="1"/>
  <c r="P59"/>
  <c r="P60"/>
  <c r="P61"/>
  <c r="P62"/>
  <c r="P63"/>
  <c r="P64"/>
  <c r="P65"/>
  <c r="P66"/>
  <c r="P67"/>
  <c r="P68"/>
  <c r="P69"/>
  <c r="N69" s="1"/>
  <c r="P70"/>
  <c r="P71"/>
  <c r="P72"/>
  <c r="P73"/>
  <c r="P74"/>
  <c r="P75"/>
  <c r="P76"/>
  <c r="P77"/>
  <c r="P78"/>
  <c r="P79"/>
  <c r="P80"/>
  <c r="P81"/>
  <c r="N81" s="1"/>
  <c r="P82"/>
  <c r="P83"/>
  <c r="N83" s="1"/>
  <c r="P84"/>
  <c r="P85"/>
  <c r="P86"/>
  <c r="P87"/>
  <c r="P88"/>
  <c r="P89"/>
  <c r="P90"/>
  <c r="N90" s="1"/>
  <c r="P91"/>
  <c r="P92"/>
  <c r="P93"/>
  <c r="N93" s="1"/>
  <c r="P94"/>
  <c r="P95"/>
  <c r="P96"/>
  <c r="P97"/>
  <c r="P98"/>
  <c r="P99"/>
  <c r="P100"/>
  <c r="N100"/>
  <c r="P101"/>
  <c r="P102"/>
  <c r="P103"/>
  <c r="P104"/>
  <c r="P105"/>
  <c r="P106"/>
  <c r="P107"/>
  <c r="P108"/>
  <c r="P109"/>
  <c r="P110"/>
  <c r="P111"/>
  <c r="P112"/>
  <c r="N112" s="1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N133" s="1"/>
  <c r="P134"/>
  <c r="P135"/>
  <c r="P136"/>
  <c r="O7"/>
  <c r="N7" s="1"/>
  <c r="O8"/>
  <c r="N8" s="1"/>
  <c r="O9"/>
  <c r="O10"/>
  <c r="N10" s="1"/>
  <c r="O11"/>
  <c r="O12"/>
  <c r="N12" s="1"/>
  <c r="O13"/>
  <c r="O14"/>
  <c r="N14" s="1"/>
  <c r="O15"/>
  <c r="N15" s="1"/>
  <c r="O16"/>
  <c r="N16" s="1"/>
  <c r="O17"/>
  <c r="O18"/>
  <c r="N18" s="1"/>
  <c r="O19"/>
  <c r="N19" s="1"/>
  <c r="O20"/>
  <c r="O21"/>
  <c r="N21" s="1"/>
  <c r="O22"/>
  <c r="N22" s="1"/>
  <c r="O23"/>
  <c r="O24"/>
  <c r="N24" s="1"/>
  <c r="O25"/>
  <c r="O26"/>
  <c r="O27"/>
  <c r="N27" s="1"/>
  <c r="O28"/>
  <c r="O29"/>
  <c r="O30"/>
  <c r="N30"/>
  <c r="O31"/>
  <c r="N31" s="1"/>
  <c r="O32"/>
  <c r="O33"/>
  <c r="O34"/>
  <c r="N34" s="1"/>
  <c r="O35"/>
  <c r="O36"/>
  <c r="N36" s="1"/>
  <c r="O37"/>
  <c r="N37" s="1"/>
  <c r="O38"/>
  <c r="N38" s="1"/>
  <c r="O39"/>
  <c r="O40"/>
  <c r="N40" s="1"/>
  <c r="O41"/>
  <c r="N41" s="1"/>
  <c r="O42"/>
  <c r="O43"/>
  <c r="N43" s="1"/>
  <c r="O44"/>
  <c r="N44" s="1"/>
  <c r="O45"/>
  <c r="O46"/>
  <c r="N46" s="1"/>
  <c r="O47"/>
  <c r="O48"/>
  <c r="N48" s="1"/>
  <c r="O49"/>
  <c r="O50"/>
  <c r="N50" s="1"/>
  <c r="O51"/>
  <c r="N51" s="1"/>
  <c r="O52"/>
  <c r="N52" s="1"/>
  <c r="O53"/>
  <c r="N53" s="1"/>
  <c r="O54"/>
  <c r="N54" s="1"/>
  <c r="O55"/>
  <c r="N55" s="1"/>
  <c r="O56"/>
  <c r="O57"/>
  <c r="O58"/>
  <c r="O59"/>
  <c r="N59" s="1"/>
  <c r="O60"/>
  <c r="O61"/>
  <c r="N61" s="1"/>
  <c r="O62"/>
  <c r="N62" s="1"/>
  <c r="O63"/>
  <c r="N63" s="1"/>
  <c r="O64"/>
  <c r="N64" s="1"/>
  <c r="O65"/>
  <c r="N65" s="1"/>
  <c r="O66"/>
  <c r="N66" s="1"/>
  <c r="O67"/>
  <c r="N67"/>
  <c r="O68"/>
  <c r="N68" s="1"/>
  <c r="O69"/>
  <c r="O70"/>
  <c r="O71"/>
  <c r="O72"/>
  <c r="O73"/>
  <c r="O74"/>
  <c r="N74" s="1"/>
  <c r="O75"/>
  <c r="N75" s="1"/>
  <c r="O76"/>
  <c r="N76" s="1"/>
  <c r="O77"/>
  <c r="N77" s="1"/>
  <c r="O78"/>
  <c r="N78" s="1"/>
  <c r="O79"/>
  <c r="N79" s="1"/>
  <c r="O80"/>
  <c r="N80" s="1"/>
  <c r="O81"/>
  <c r="O82"/>
  <c r="N82" s="1"/>
  <c r="O83"/>
  <c r="O84"/>
  <c r="O85"/>
  <c r="N85"/>
  <c r="O86"/>
  <c r="N86" s="1"/>
  <c r="O87"/>
  <c r="O88"/>
  <c r="O89"/>
  <c r="N89" s="1"/>
  <c r="O90"/>
  <c r="O91"/>
  <c r="N91" s="1"/>
  <c r="O92"/>
  <c r="N92" s="1"/>
  <c r="O93"/>
  <c r="O94"/>
  <c r="N94" s="1"/>
  <c r="O95"/>
  <c r="N95" s="1"/>
  <c r="O96"/>
  <c r="N96" s="1"/>
  <c r="O97"/>
  <c r="N97" s="1"/>
  <c r="O98"/>
  <c r="N98" s="1"/>
  <c r="O99"/>
  <c r="O100"/>
  <c r="O101"/>
  <c r="N101" s="1"/>
  <c r="O102"/>
  <c r="N102" s="1"/>
  <c r="O103"/>
  <c r="N103"/>
  <c r="O104"/>
  <c r="N104" s="1"/>
  <c r="O105"/>
  <c r="O106"/>
  <c r="N106" s="1"/>
  <c r="O107"/>
  <c r="O108"/>
  <c r="N108" s="1"/>
  <c r="O109"/>
  <c r="O110"/>
  <c r="O111"/>
  <c r="N111" s="1"/>
  <c r="O112"/>
  <c r="O113"/>
  <c r="N113" s="1"/>
  <c r="O114"/>
  <c r="N114" s="1"/>
  <c r="O115"/>
  <c r="N115" s="1"/>
  <c r="O116"/>
  <c r="N116" s="1"/>
  <c r="O117"/>
  <c r="N117"/>
  <c r="O118"/>
  <c r="N118" s="1"/>
  <c r="O119"/>
  <c r="O120"/>
  <c r="O121"/>
  <c r="N121" s="1"/>
  <c r="O122"/>
  <c r="N122" s="1"/>
  <c r="O123"/>
  <c r="N123" s="1"/>
  <c r="O124"/>
  <c r="N124" s="1"/>
  <c r="O125"/>
  <c r="O126"/>
  <c r="N126" s="1"/>
  <c r="O127"/>
  <c r="N127" s="1"/>
  <c r="O128"/>
  <c r="N128" s="1"/>
  <c r="O129"/>
  <c r="N129"/>
  <c r="O130"/>
  <c r="N130" s="1"/>
  <c r="O131"/>
  <c r="N131" s="1"/>
  <c r="O132"/>
  <c r="N132" s="1"/>
  <c r="O133"/>
  <c r="O134"/>
  <c r="N134" s="1"/>
  <c r="O135"/>
  <c r="N135" s="1"/>
  <c r="O136"/>
  <c r="N13"/>
  <c r="N56"/>
  <c r="N57"/>
  <c r="N105"/>
  <c r="N3"/>
  <c r="Y7" i="38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X7"/>
  <c r="X8"/>
  <c r="X9"/>
  <c r="X10"/>
  <c r="N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N66" s="1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N89" s="1"/>
  <c r="W90"/>
  <c r="W91"/>
  <c r="W92"/>
  <c r="W93"/>
  <c r="W94"/>
  <c r="W95"/>
  <c r="W96"/>
  <c r="W97"/>
  <c r="W98"/>
  <c r="W99"/>
  <c r="W100"/>
  <c r="W101"/>
  <c r="W102"/>
  <c r="N102" s="1"/>
  <c r="W103"/>
  <c r="V7"/>
  <c r="V8"/>
  <c r="V9"/>
  <c r="V10"/>
  <c r="V11"/>
  <c r="V12"/>
  <c r="V13"/>
  <c r="V14"/>
  <c r="V15"/>
  <c r="V16"/>
  <c r="N16" s="1"/>
  <c r="V17"/>
  <c r="N17" s="1"/>
  <c r="V18"/>
  <c r="V19"/>
  <c r="V20"/>
  <c r="V21"/>
  <c r="V22"/>
  <c r="V23"/>
  <c r="V24"/>
  <c r="V25"/>
  <c r="V26"/>
  <c r="V27"/>
  <c r="V28"/>
  <c r="N28" s="1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N26" s="1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N94" s="1"/>
  <c r="U95"/>
  <c r="U96"/>
  <c r="U97"/>
  <c r="U98"/>
  <c r="U99"/>
  <c r="U100"/>
  <c r="U101"/>
  <c r="U102"/>
  <c r="U103"/>
  <c r="T7"/>
  <c r="T8"/>
  <c r="T9"/>
  <c r="N9" s="1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S7"/>
  <c r="S8"/>
  <c r="S9"/>
  <c r="S10"/>
  <c r="S11"/>
  <c r="S12"/>
  <c r="S13"/>
  <c r="S14"/>
  <c r="S15"/>
  <c r="S16"/>
  <c r="S17"/>
  <c r="S18"/>
  <c r="N18" s="1"/>
  <c r="S19"/>
  <c r="S20"/>
  <c r="S21"/>
  <c r="S22"/>
  <c r="S23"/>
  <c r="S24"/>
  <c r="S25"/>
  <c r="S26"/>
  <c r="S27"/>
  <c r="S28"/>
  <c r="S29"/>
  <c r="N29" s="1"/>
  <c r="S30"/>
  <c r="S31"/>
  <c r="S32"/>
  <c r="S33"/>
  <c r="S34"/>
  <c r="S35"/>
  <c r="S36"/>
  <c r="S37"/>
  <c r="S38"/>
  <c r="S39"/>
  <c r="S40"/>
  <c r="S41"/>
  <c r="N41" s="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R7"/>
  <c r="R8"/>
  <c r="R9"/>
  <c r="R10"/>
  <c r="R11"/>
  <c r="R12"/>
  <c r="R13"/>
  <c r="R14"/>
  <c r="N14" s="1"/>
  <c r="R15"/>
  <c r="R16"/>
  <c r="R17"/>
  <c r="R18"/>
  <c r="R19"/>
  <c r="R20"/>
  <c r="R21"/>
  <c r="R22"/>
  <c r="R23"/>
  <c r="R24"/>
  <c r="R25"/>
  <c r="N25" s="1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N82" s="1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Q7"/>
  <c r="Q8"/>
  <c r="Q9"/>
  <c r="Q10"/>
  <c r="Q11"/>
  <c r="Q12"/>
  <c r="Q13"/>
  <c r="Q14"/>
  <c r="Q15"/>
  <c r="Q16"/>
  <c r="Q17"/>
  <c r="Q18"/>
  <c r="Q19"/>
  <c r="N19" s="1"/>
  <c r="Q20"/>
  <c r="Q21"/>
  <c r="N21" s="1"/>
  <c r="Q22"/>
  <c r="Q23"/>
  <c r="Q24"/>
  <c r="Q25"/>
  <c r="Q26"/>
  <c r="Q27"/>
  <c r="Q28"/>
  <c r="Q29"/>
  <c r="Q30"/>
  <c r="N30" s="1"/>
  <c r="Q31"/>
  <c r="Q32"/>
  <c r="Q33"/>
  <c r="Q34"/>
  <c r="Q35"/>
  <c r="Q36"/>
  <c r="Q37"/>
  <c r="Q38"/>
  <c r="Q39"/>
  <c r="Q40"/>
  <c r="Q41"/>
  <c r="Q42"/>
  <c r="N42" s="1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N65" s="1"/>
  <c r="Q66"/>
  <c r="Q67"/>
  <c r="N67" s="1"/>
  <c r="Q68"/>
  <c r="Q69"/>
  <c r="Q70"/>
  <c r="Q71"/>
  <c r="Q72"/>
  <c r="Q73"/>
  <c r="Q74"/>
  <c r="Q75"/>
  <c r="N75" s="1"/>
  <c r="Q76"/>
  <c r="Q77"/>
  <c r="N77" s="1"/>
  <c r="Q78"/>
  <c r="Q79"/>
  <c r="Q80"/>
  <c r="Q81"/>
  <c r="Q82"/>
  <c r="Q83"/>
  <c r="Q84"/>
  <c r="Q85"/>
  <c r="Q86"/>
  <c r="Q87"/>
  <c r="Q88"/>
  <c r="N88" s="1"/>
  <c r="Q89"/>
  <c r="Q90"/>
  <c r="Q91"/>
  <c r="Q92"/>
  <c r="Q93"/>
  <c r="Q94"/>
  <c r="Q95"/>
  <c r="Q96"/>
  <c r="Q97"/>
  <c r="Q98"/>
  <c r="N98" s="1"/>
  <c r="Q99"/>
  <c r="Q100"/>
  <c r="Q101"/>
  <c r="Q102"/>
  <c r="Q103"/>
  <c r="P7"/>
  <c r="P8"/>
  <c r="P9"/>
  <c r="P10"/>
  <c r="P11"/>
  <c r="N11" s="1"/>
  <c r="P12"/>
  <c r="N12" s="1"/>
  <c r="P13"/>
  <c r="P14"/>
  <c r="P15"/>
  <c r="P16"/>
  <c r="P17"/>
  <c r="P18"/>
  <c r="P19"/>
  <c r="P20"/>
  <c r="P21"/>
  <c r="P22"/>
  <c r="P23"/>
  <c r="P24"/>
  <c r="P25"/>
  <c r="P26"/>
  <c r="P27"/>
  <c r="N27" s="1"/>
  <c r="P28"/>
  <c r="P29"/>
  <c r="P30"/>
  <c r="P31"/>
  <c r="P32"/>
  <c r="P33"/>
  <c r="P34"/>
  <c r="N34"/>
  <c r="P35"/>
  <c r="P36"/>
  <c r="P37"/>
  <c r="N37" s="1"/>
  <c r="P38"/>
  <c r="P39"/>
  <c r="P40"/>
  <c r="P41"/>
  <c r="P42"/>
  <c r="P43"/>
  <c r="P44"/>
  <c r="P45"/>
  <c r="N45" s="1"/>
  <c r="P46"/>
  <c r="P47"/>
  <c r="P48"/>
  <c r="P49"/>
  <c r="P50"/>
  <c r="P51"/>
  <c r="P52"/>
  <c r="P53"/>
  <c r="N53" s="1"/>
  <c r="P54"/>
  <c r="P55"/>
  <c r="P56"/>
  <c r="P57"/>
  <c r="P58"/>
  <c r="N58" s="1"/>
  <c r="P59"/>
  <c r="P60"/>
  <c r="P61"/>
  <c r="P62"/>
  <c r="P63"/>
  <c r="P64"/>
  <c r="N64" s="1"/>
  <c r="P65"/>
  <c r="P66"/>
  <c r="P67"/>
  <c r="P68"/>
  <c r="P69"/>
  <c r="P70"/>
  <c r="N70" s="1"/>
  <c r="P71"/>
  <c r="P72"/>
  <c r="P73"/>
  <c r="P74"/>
  <c r="P75"/>
  <c r="P76"/>
  <c r="N76" s="1"/>
  <c r="P77"/>
  <c r="P78"/>
  <c r="P79"/>
  <c r="P80"/>
  <c r="P81"/>
  <c r="P82"/>
  <c r="P83"/>
  <c r="P84"/>
  <c r="P85"/>
  <c r="P86"/>
  <c r="P87"/>
  <c r="P88"/>
  <c r="P89"/>
  <c r="P90"/>
  <c r="P91"/>
  <c r="N91" s="1"/>
  <c r="P92"/>
  <c r="N92" s="1"/>
  <c r="P93"/>
  <c r="P94"/>
  <c r="P95"/>
  <c r="P96"/>
  <c r="P97"/>
  <c r="P98"/>
  <c r="P99"/>
  <c r="P100"/>
  <c r="P101"/>
  <c r="P102"/>
  <c r="P103"/>
  <c r="O7"/>
  <c r="N7" s="1"/>
  <c r="O8"/>
  <c r="N8" s="1"/>
  <c r="O9"/>
  <c r="O10"/>
  <c r="O11"/>
  <c r="O12"/>
  <c r="O13"/>
  <c r="N13" s="1"/>
  <c r="O14"/>
  <c r="O15"/>
  <c r="N15" s="1"/>
  <c r="O16"/>
  <c r="O17"/>
  <c r="O18"/>
  <c r="O19"/>
  <c r="O20"/>
  <c r="N20" s="1"/>
  <c r="O21"/>
  <c r="O22"/>
  <c r="N22" s="1"/>
  <c r="O23"/>
  <c r="N23"/>
  <c r="O24"/>
  <c r="N24" s="1"/>
  <c r="O25"/>
  <c r="O26"/>
  <c r="O27"/>
  <c r="O28"/>
  <c r="O29"/>
  <c r="O30"/>
  <c r="O31"/>
  <c r="N31" s="1"/>
  <c r="O32"/>
  <c r="N32" s="1"/>
  <c r="O33"/>
  <c r="N33" s="1"/>
  <c r="O34"/>
  <c r="O35"/>
  <c r="N35" s="1"/>
  <c r="O36"/>
  <c r="N36" s="1"/>
  <c r="O37"/>
  <c r="O38"/>
  <c r="N38" s="1"/>
  <c r="O39"/>
  <c r="N39"/>
  <c r="O40"/>
  <c r="N40" s="1"/>
  <c r="O41"/>
  <c r="O42"/>
  <c r="O43"/>
  <c r="N43" s="1"/>
  <c r="O44"/>
  <c r="N44" s="1"/>
  <c r="O45"/>
  <c r="O46"/>
  <c r="N46" s="1"/>
  <c r="O47"/>
  <c r="N47"/>
  <c r="O48"/>
  <c r="N48" s="1"/>
  <c r="O49"/>
  <c r="N49" s="1"/>
  <c r="O50"/>
  <c r="N50" s="1"/>
  <c r="O51"/>
  <c r="N51" s="1"/>
  <c r="O52"/>
  <c r="N52" s="1"/>
  <c r="O53"/>
  <c r="O54"/>
  <c r="N54" s="1"/>
  <c r="O55"/>
  <c r="N55"/>
  <c r="O56"/>
  <c r="N56" s="1"/>
  <c r="O57"/>
  <c r="N57" s="1"/>
  <c r="O58"/>
  <c r="O59"/>
  <c r="N59" s="1"/>
  <c r="O60"/>
  <c r="N60" s="1"/>
  <c r="O61"/>
  <c r="N61" s="1"/>
  <c r="O62"/>
  <c r="N62"/>
  <c r="O63"/>
  <c r="N63" s="1"/>
  <c r="O64"/>
  <c r="O65"/>
  <c r="O66"/>
  <c r="O67"/>
  <c r="O68"/>
  <c r="N68" s="1"/>
  <c r="O69"/>
  <c r="N69" s="1"/>
  <c r="O70"/>
  <c r="O71"/>
  <c r="N71"/>
  <c r="O72"/>
  <c r="N72" s="1"/>
  <c r="O73"/>
  <c r="N73" s="1"/>
  <c r="O74"/>
  <c r="O75"/>
  <c r="O76"/>
  <c r="O77"/>
  <c r="O78"/>
  <c r="N78" s="1"/>
  <c r="O79"/>
  <c r="N79" s="1"/>
  <c r="O80"/>
  <c r="O81"/>
  <c r="N81" s="1"/>
  <c r="O82"/>
  <c r="O83"/>
  <c r="N83" s="1"/>
  <c r="O84"/>
  <c r="N84" s="1"/>
  <c r="O85"/>
  <c r="N85" s="1"/>
  <c r="O86"/>
  <c r="O87"/>
  <c r="N87" s="1"/>
  <c r="O88"/>
  <c r="O89"/>
  <c r="O90"/>
  <c r="N90" s="1"/>
  <c r="O91"/>
  <c r="O92"/>
  <c r="O93"/>
  <c r="N93" s="1"/>
  <c r="O94"/>
  <c r="O95"/>
  <c r="N95" s="1"/>
  <c r="O96"/>
  <c r="N96" s="1"/>
  <c r="O97"/>
  <c r="N97" s="1"/>
  <c r="O98"/>
  <c r="O99"/>
  <c r="N99" s="1"/>
  <c r="O100"/>
  <c r="N100" s="1"/>
  <c r="O101"/>
  <c r="N101" s="1"/>
  <c r="O102"/>
  <c r="O103"/>
  <c r="N103"/>
  <c r="N80"/>
  <c r="N3"/>
  <c r="N53" i="21"/>
  <c r="O53"/>
  <c r="L53" s="1"/>
  <c r="P53"/>
  <c r="N54"/>
  <c r="O54"/>
  <c r="P54"/>
  <c r="N55"/>
  <c r="O55"/>
  <c r="L55" s="1"/>
  <c r="P55"/>
  <c r="N56"/>
  <c r="O56"/>
  <c r="P56"/>
  <c r="M53"/>
  <c r="M54"/>
  <c r="L54" s="1"/>
  <c r="M55"/>
  <c r="M56"/>
  <c r="L56" s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R7"/>
  <c r="R8"/>
  <c r="R9"/>
  <c r="R10"/>
  <c r="R11"/>
  <c r="R12"/>
  <c r="R13"/>
  <c r="L13" s="1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O7"/>
  <c r="P7"/>
  <c r="Q7"/>
  <c r="O8"/>
  <c r="P8"/>
  <c r="Q8"/>
  <c r="O9"/>
  <c r="P9"/>
  <c r="Q9"/>
  <c r="O10"/>
  <c r="P10"/>
  <c r="Q10"/>
  <c r="O11"/>
  <c r="P11"/>
  <c r="Q11"/>
  <c r="O12"/>
  <c r="P12"/>
  <c r="Q12"/>
  <c r="O13"/>
  <c r="P13"/>
  <c r="Q13"/>
  <c r="O14"/>
  <c r="P14"/>
  <c r="Q14"/>
  <c r="O15"/>
  <c r="P15"/>
  <c r="Q15"/>
  <c r="O16"/>
  <c r="P16"/>
  <c r="Q16"/>
  <c r="O17"/>
  <c r="P17"/>
  <c r="Q17"/>
  <c r="O18"/>
  <c r="P18"/>
  <c r="Q18"/>
  <c r="O19"/>
  <c r="P19"/>
  <c r="Q19"/>
  <c r="O20"/>
  <c r="P20"/>
  <c r="Q20"/>
  <c r="O21"/>
  <c r="P21"/>
  <c r="Q21"/>
  <c r="O22"/>
  <c r="P22"/>
  <c r="Q22"/>
  <c r="O23"/>
  <c r="P23"/>
  <c r="Q23"/>
  <c r="O24"/>
  <c r="P24"/>
  <c r="Q24"/>
  <c r="O25"/>
  <c r="P25"/>
  <c r="Q25"/>
  <c r="O26"/>
  <c r="P26"/>
  <c r="Q26"/>
  <c r="O27"/>
  <c r="P27"/>
  <c r="Q27"/>
  <c r="O28"/>
  <c r="P28"/>
  <c r="Q28"/>
  <c r="O29"/>
  <c r="P29"/>
  <c r="Q29"/>
  <c r="O30"/>
  <c r="L30" s="1"/>
  <c r="P30"/>
  <c r="Q30"/>
  <c r="O31"/>
  <c r="P31"/>
  <c r="Q31"/>
  <c r="O32"/>
  <c r="P32"/>
  <c r="Q32"/>
  <c r="O33"/>
  <c r="P33"/>
  <c r="L33" s="1"/>
  <c r="Q33"/>
  <c r="O34"/>
  <c r="P34"/>
  <c r="Q34"/>
  <c r="O35"/>
  <c r="P35"/>
  <c r="Q35"/>
  <c r="O36"/>
  <c r="P36"/>
  <c r="Q36"/>
  <c r="O37"/>
  <c r="P37"/>
  <c r="Q37"/>
  <c r="O38"/>
  <c r="P38"/>
  <c r="Q38"/>
  <c r="O39"/>
  <c r="P39"/>
  <c r="Q39"/>
  <c r="O40"/>
  <c r="P40"/>
  <c r="Q40"/>
  <c r="O41"/>
  <c r="P41"/>
  <c r="Q41"/>
  <c r="O42"/>
  <c r="P42"/>
  <c r="Q42"/>
  <c r="O43"/>
  <c r="P43"/>
  <c r="Q43"/>
  <c r="O44"/>
  <c r="P44"/>
  <c r="Q44"/>
  <c r="N7"/>
  <c r="N8"/>
  <c r="N9"/>
  <c r="L9"/>
  <c r="N10"/>
  <c r="N11"/>
  <c r="N12"/>
  <c r="N13"/>
  <c r="N14"/>
  <c r="N15"/>
  <c r="N16"/>
  <c r="L16" s="1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L39" s="1"/>
  <c r="N40"/>
  <c r="N41"/>
  <c r="N42"/>
  <c r="N43"/>
  <c r="N44"/>
  <c r="M7"/>
  <c r="M8"/>
  <c r="M9"/>
  <c r="M10"/>
  <c r="L10" s="1"/>
  <c r="M11"/>
  <c r="M12"/>
  <c r="L12" s="1"/>
  <c r="M13"/>
  <c r="M14"/>
  <c r="M15"/>
  <c r="M16"/>
  <c r="M17"/>
  <c r="M18"/>
  <c r="M19"/>
  <c r="M20"/>
  <c r="M21"/>
  <c r="M22"/>
  <c r="M23"/>
  <c r="M24"/>
  <c r="M25"/>
  <c r="L25" s="1"/>
  <c r="M26"/>
  <c r="L26" s="1"/>
  <c r="M27"/>
  <c r="L27" s="1"/>
  <c r="M28"/>
  <c r="L28" s="1"/>
  <c r="M29"/>
  <c r="M30"/>
  <c r="M31"/>
  <c r="L31"/>
  <c r="M32"/>
  <c r="M33"/>
  <c r="M34"/>
  <c r="M35"/>
  <c r="M36"/>
  <c r="M37"/>
  <c r="M38"/>
  <c r="M39"/>
  <c r="M40"/>
  <c r="L40" s="1"/>
  <c r="M41"/>
  <c r="M42"/>
  <c r="L42" s="1"/>
  <c r="M43"/>
  <c r="M44"/>
  <c r="L4"/>
  <c r="I28" i="8"/>
  <c r="I29"/>
  <c r="I30"/>
  <c r="I31"/>
  <c r="I32"/>
  <c r="I33"/>
  <c r="G33"/>
  <c r="I34"/>
  <c r="I35"/>
  <c r="H28"/>
  <c r="G28" s="1"/>
  <c r="H29"/>
  <c r="G29" s="1"/>
  <c r="H30"/>
  <c r="H31"/>
  <c r="G31" s="1"/>
  <c r="H32"/>
  <c r="G32" s="1"/>
  <c r="H33"/>
  <c r="H34"/>
  <c r="G34" s="1"/>
  <c r="H35"/>
  <c r="G30"/>
  <c r="G35"/>
  <c r="G7"/>
  <c r="G8"/>
  <c r="G9"/>
  <c r="G10"/>
  <c r="G11"/>
  <c r="G12"/>
  <c r="G13"/>
  <c r="G14"/>
  <c r="G15"/>
  <c r="G16"/>
  <c r="G17"/>
  <c r="G18"/>
  <c r="G5"/>
  <c r="O8" i="20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N9"/>
  <c r="N11"/>
  <c r="N13"/>
  <c r="I13" s="1"/>
  <c r="N15"/>
  <c r="N17"/>
  <c r="N19"/>
  <c r="N21"/>
  <c r="N23"/>
  <c r="N25"/>
  <c r="N27"/>
  <c r="N29"/>
  <c r="N31"/>
  <c r="K38"/>
  <c r="K39"/>
  <c r="J39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K8"/>
  <c r="K9"/>
  <c r="K10"/>
  <c r="K11"/>
  <c r="I11" s="1"/>
  <c r="K12"/>
  <c r="K13"/>
  <c r="K14"/>
  <c r="K15"/>
  <c r="K16"/>
  <c r="K17"/>
  <c r="K18"/>
  <c r="I18" s="1"/>
  <c r="K19"/>
  <c r="K20"/>
  <c r="K21"/>
  <c r="I21"/>
  <c r="K22"/>
  <c r="K23"/>
  <c r="K24"/>
  <c r="K25"/>
  <c r="K26"/>
  <c r="K27"/>
  <c r="I27" s="1"/>
  <c r="K28"/>
  <c r="K29"/>
  <c r="K30"/>
  <c r="K31"/>
  <c r="I31" s="1"/>
  <c r="J8"/>
  <c r="J9"/>
  <c r="J10"/>
  <c r="J11"/>
  <c r="J12"/>
  <c r="J13"/>
  <c r="J14"/>
  <c r="I14" s="1"/>
  <c r="J15"/>
  <c r="I15" s="1"/>
  <c r="J16"/>
  <c r="I16"/>
  <c r="J17"/>
  <c r="I17"/>
  <c r="J18"/>
  <c r="J19"/>
  <c r="I19" s="1"/>
  <c r="J20"/>
  <c r="I20" s="1"/>
  <c r="J21"/>
  <c r="J22"/>
  <c r="I22" s="1"/>
  <c r="J23"/>
  <c r="I23" s="1"/>
  <c r="J24"/>
  <c r="I24" s="1"/>
  <c r="J25"/>
  <c r="I25" s="1"/>
  <c r="J26"/>
  <c r="J27"/>
  <c r="J28"/>
  <c r="I28" s="1"/>
  <c r="J29"/>
  <c r="I29"/>
  <c r="J30"/>
  <c r="I30" s="1"/>
  <c r="J31"/>
  <c r="I12"/>
  <c r="I26"/>
  <c r="I5"/>
  <c r="Y7" i="5"/>
  <c r="Y8"/>
  <c r="X7"/>
  <c r="X8"/>
  <c r="W7"/>
  <c r="W8"/>
  <c r="V7"/>
  <c r="V8"/>
  <c r="U7"/>
  <c r="U8"/>
  <c r="R8" s="1"/>
  <c r="T7"/>
  <c r="T8"/>
  <c r="S7"/>
  <c r="S8"/>
  <c r="R4"/>
  <c r="M9" i="10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I34" s="1"/>
  <c r="L35"/>
  <c r="L36"/>
  <c r="L37"/>
  <c r="L38"/>
  <c r="L39"/>
  <c r="L40"/>
  <c r="L41"/>
  <c r="L42"/>
  <c r="I42" s="1"/>
  <c r="L43"/>
  <c r="L44"/>
  <c r="L45"/>
  <c r="L46"/>
  <c r="I46" s="1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K9"/>
  <c r="K10"/>
  <c r="K11"/>
  <c r="K17"/>
  <c r="K18"/>
  <c r="K19"/>
  <c r="K20"/>
  <c r="I20" s="1"/>
  <c r="K21"/>
  <c r="I21" s="1"/>
  <c r="K22"/>
  <c r="I22" s="1"/>
  <c r="K23"/>
  <c r="K24"/>
  <c r="K25"/>
  <c r="K26"/>
  <c r="K27"/>
  <c r="K28"/>
  <c r="K29"/>
  <c r="K30"/>
  <c r="K31"/>
  <c r="I31" s="1"/>
  <c r="K32"/>
  <c r="K33"/>
  <c r="K34"/>
  <c r="K35"/>
  <c r="K36"/>
  <c r="K37"/>
  <c r="K38"/>
  <c r="I38" s="1"/>
  <c r="K39"/>
  <c r="I39" s="1"/>
  <c r="K40"/>
  <c r="K41"/>
  <c r="K42"/>
  <c r="K43"/>
  <c r="K44"/>
  <c r="K45"/>
  <c r="K46"/>
  <c r="K47"/>
  <c r="K48"/>
  <c r="K49"/>
  <c r="K50"/>
  <c r="K51"/>
  <c r="K52"/>
  <c r="K53"/>
  <c r="I53" s="1"/>
  <c r="K54"/>
  <c r="K55"/>
  <c r="K56"/>
  <c r="K57"/>
  <c r="K58"/>
  <c r="K59"/>
  <c r="K60"/>
  <c r="I60" s="1"/>
  <c r="K61"/>
  <c r="K62"/>
  <c r="K63"/>
  <c r="K64"/>
  <c r="I64" s="1"/>
  <c r="K65"/>
  <c r="K66"/>
  <c r="K67"/>
  <c r="I67" s="1"/>
  <c r="K68"/>
  <c r="K69"/>
  <c r="I69" s="1"/>
  <c r="K70"/>
  <c r="K71"/>
  <c r="K72"/>
  <c r="I72" s="1"/>
  <c r="J9"/>
  <c r="J10"/>
  <c r="I10" s="1"/>
  <c r="J11"/>
  <c r="J12"/>
  <c r="J13"/>
  <c r="J14"/>
  <c r="J15"/>
  <c r="J16"/>
  <c r="J17"/>
  <c r="I17" s="1"/>
  <c r="J18"/>
  <c r="I18" s="1"/>
  <c r="J19"/>
  <c r="I19" s="1"/>
  <c r="J20"/>
  <c r="J21"/>
  <c r="J22"/>
  <c r="J23"/>
  <c r="J24"/>
  <c r="I24"/>
  <c r="J25"/>
  <c r="J26"/>
  <c r="J27"/>
  <c r="I27" s="1"/>
  <c r="J28"/>
  <c r="I28" s="1"/>
  <c r="J29"/>
  <c r="I29" s="1"/>
  <c r="J30"/>
  <c r="J31"/>
  <c r="J32"/>
  <c r="I32"/>
  <c r="J33"/>
  <c r="I33" s="1"/>
  <c r="J34"/>
  <c r="J35"/>
  <c r="J36"/>
  <c r="I36" s="1"/>
  <c r="J37"/>
  <c r="J38"/>
  <c r="J39"/>
  <c r="J40"/>
  <c r="I40" s="1"/>
  <c r="J41"/>
  <c r="I41" s="1"/>
  <c r="J42"/>
  <c r="J43"/>
  <c r="I43" s="1"/>
  <c r="J44"/>
  <c r="I44" s="1"/>
  <c r="J45"/>
  <c r="J46"/>
  <c r="J47"/>
  <c r="J48"/>
  <c r="I48"/>
  <c r="J49"/>
  <c r="I49" s="1"/>
  <c r="J50"/>
  <c r="J51"/>
  <c r="J52"/>
  <c r="I52"/>
  <c r="J53"/>
  <c r="J54"/>
  <c r="J55"/>
  <c r="J56"/>
  <c r="I56"/>
  <c r="J57"/>
  <c r="I57" s="1"/>
  <c r="J58"/>
  <c r="I58" s="1"/>
  <c r="J59"/>
  <c r="I59" s="1"/>
  <c r="J60"/>
  <c r="J61"/>
  <c r="J62"/>
  <c r="I62" s="1"/>
  <c r="J63"/>
  <c r="J64"/>
  <c r="J65"/>
  <c r="I65"/>
  <c r="J66"/>
  <c r="J67"/>
  <c r="J68"/>
  <c r="J69"/>
  <c r="J70"/>
  <c r="I70" s="1"/>
  <c r="J71"/>
  <c r="I71" s="1"/>
  <c r="J72"/>
  <c r="I55"/>
  <c r="I63"/>
  <c r="I5"/>
  <c r="S6" i="9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O6"/>
  <c r="O7"/>
  <c r="O8"/>
  <c r="O9"/>
  <c r="M9" s="1"/>
  <c r="O10"/>
  <c r="O11"/>
  <c r="O12"/>
  <c r="O13"/>
  <c r="O14"/>
  <c r="O15"/>
  <c r="O16"/>
  <c r="M16" s="1"/>
  <c r="O17"/>
  <c r="M17" s="1"/>
  <c r="O18"/>
  <c r="O19"/>
  <c r="M19" s="1"/>
  <c r="O20"/>
  <c r="O21"/>
  <c r="O22"/>
  <c r="O23"/>
  <c r="O24"/>
  <c r="O25"/>
  <c r="O26"/>
  <c r="M26" s="1"/>
  <c r="O27"/>
  <c r="M27" s="1"/>
  <c r="O28"/>
  <c r="M28" s="1"/>
  <c r="O29"/>
  <c r="O30"/>
  <c r="O31"/>
  <c r="N6"/>
  <c r="M6" s="1"/>
  <c r="N7"/>
  <c r="N8"/>
  <c r="M8" s="1"/>
  <c r="N9"/>
  <c r="N10"/>
  <c r="N11"/>
  <c r="N12"/>
  <c r="M12" s="1"/>
  <c r="N13"/>
  <c r="N14"/>
  <c r="M14" s="1"/>
  <c r="N15"/>
  <c r="N16"/>
  <c r="N17"/>
  <c r="N18"/>
  <c r="N19"/>
  <c r="N20"/>
  <c r="M20" s="1"/>
  <c r="N21"/>
  <c r="N22"/>
  <c r="M22" s="1"/>
  <c r="N23"/>
  <c r="N24"/>
  <c r="M24" s="1"/>
  <c r="N25"/>
  <c r="N26"/>
  <c r="N27"/>
  <c r="N28"/>
  <c r="N29"/>
  <c r="M29" s="1"/>
  <c r="N30"/>
  <c r="M30" s="1"/>
  <c r="N31"/>
  <c r="M31" s="1"/>
  <c r="M3"/>
  <c r="G8" i="1"/>
  <c r="G11"/>
  <c r="G14"/>
  <c r="G17"/>
  <c r="E17"/>
  <c r="G20"/>
  <c r="E20" s="1"/>
  <c r="G23"/>
  <c r="G26"/>
  <c r="G29"/>
  <c r="G32"/>
  <c r="E32" s="1"/>
  <c r="G35"/>
  <c r="G38"/>
  <c r="G7"/>
  <c r="G10"/>
  <c r="G13"/>
  <c r="G16"/>
  <c r="E16" s="1"/>
  <c r="G19"/>
  <c r="G22"/>
  <c r="G25"/>
  <c r="E25"/>
  <c r="G28"/>
  <c r="G31"/>
  <c r="G34"/>
  <c r="G37"/>
  <c r="F8"/>
  <c r="E8" s="1"/>
  <c r="F11"/>
  <c r="E11" s="1"/>
  <c r="F14"/>
  <c r="E14" s="1"/>
  <c r="F17"/>
  <c r="F20"/>
  <c r="F23"/>
  <c r="E23" s="1"/>
  <c r="F26"/>
  <c r="E26" s="1"/>
  <c r="F29"/>
  <c r="E29" s="1"/>
  <c r="F32"/>
  <c r="F35"/>
  <c r="E35"/>
  <c r="F38"/>
  <c r="E38" s="1"/>
  <c r="F7"/>
  <c r="E7" s="1"/>
  <c r="F10"/>
  <c r="E10" s="1"/>
  <c r="F13"/>
  <c r="E13" s="1"/>
  <c r="F16"/>
  <c r="F19"/>
  <c r="F22"/>
  <c r="E22" s="1"/>
  <c r="F25"/>
  <c r="F28"/>
  <c r="E28" s="1"/>
  <c r="F31"/>
  <c r="E31"/>
  <c r="F34"/>
  <c r="E34"/>
  <c r="F37"/>
  <c r="E37" s="1"/>
  <c r="F6"/>
  <c r="E6" s="1"/>
  <c r="F9"/>
  <c r="E9" s="1"/>
  <c r="F12"/>
  <c r="E12"/>
  <c r="F15"/>
  <c r="E15" s="1"/>
  <c r="F18"/>
  <c r="F21"/>
  <c r="E21"/>
  <c r="F24"/>
  <c r="E24"/>
  <c r="F27"/>
  <c r="E27"/>
  <c r="F30"/>
  <c r="E30"/>
  <c r="F33"/>
  <c r="E33" s="1"/>
  <c r="F36"/>
  <c r="E36" s="1"/>
  <c r="E18"/>
  <c r="E19"/>
  <c r="E3"/>
  <c r="H25" i="16"/>
  <c r="H26"/>
  <c r="H27"/>
  <c r="E27" s="1"/>
  <c r="H28"/>
  <c r="E28" s="1"/>
  <c r="H29"/>
  <c r="H30"/>
  <c r="G25"/>
  <c r="G26"/>
  <c r="G27"/>
  <c r="G28"/>
  <c r="G29"/>
  <c r="G30"/>
  <c r="E30"/>
  <c r="F25"/>
  <c r="E25" s="1"/>
  <c r="F26"/>
  <c r="E26" s="1"/>
  <c r="F27"/>
  <c r="F28"/>
  <c r="F29"/>
  <c r="E29" s="1"/>
  <c r="F30"/>
  <c r="E5"/>
  <c r="E6"/>
  <c r="E7"/>
  <c r="E8"/>
  <c r="E9"/>
  <c r="E10"/>
  <c r="E11"/>
  <c r="E12"/>
  <c r="E13"/>
  <c r="E14"/>
  <c r="E15"/>
  <c r="E16"/>
  <c r="E17"/>
  <c r="E18"/>
  <c r="E3"/>
  <c r="I8" i="27"/>
  <c r="G8"/>
  <c r="F8" s="1"/>
  <c r="H11"/>
  <c r="H12"/>
  <c r="F12" s="1"/>
  <c r="H13"/>
  <c r="H14"/>
  <c r="H15"/>
  <c r="H16"/>
  <c r="H17"/>
  <c r="H18"/>
  <c r="F18"/>
  <c r="H19"/>
  <c r="F19" s="1"/>
  <c r="H20"/>
  <c r="H21"/>
  <c r="H22"/>
  <c r="F22" s="1"/>
  <c r="H23"/>
  <c r="H24"/>
  <c r="H25"/>
  <c r="H26"/>
  <c r="H27"/>
  <c r="H28"/>
  <c r="H29"/>
  <c r="F29" s="1"/>
  <c r="H30"/>
  <c r="F30" s="1"/>
  <c r="H31"/>
  <c r="H32"/>
  <c r="H33"/>
  <c r="H34"/>
  <c r="H35"/>
  <c r="H36"/>
  <c r="H37"/>
  <c r="H38"/>
  <c r="H39"/>
  <c r="H40"/>
  <c r="H41"/>
  <c r="F41" s="1"/>
  <c r="H42"/>
  <c r="F42"/>
  <c r="H43"/>
  <c r="H44"/>
  <c r="H45"/>
  <c r="F45"/>
  <c r="H46"/>
  <c r="H9"/>
  <c r="H10"/>
  <c r="H8"/>
  <c r="H7"/>
  <c r="F7" s="1"/>
  <c r="H6"/>
  <c r="I6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F25" s="1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F44"/>
  <c r="G6"/>
  <c r="F6" s="1"/>
  <c r="G7"/>
  <c r="G9"/>
  <c r="G10"/>
  <c r="F10" s="1"/>
  <c r="G11"/>
  <c r="F11" s="1"/>
  <c r="G12"/>
  <c r="G13"/>
  <c r="F13"/>
  <c r="G14"/>
  <c r="F14" s="1"/>
  <c r="G15"/>
  <c r="F15" s="1"/>
  <c r="G16"/>
  <c r="F16"/>
  <c r="G17"/>
  <c r="G18"/>
  <c r="G19"/>
  <c r="G20"/>
  <c r="F20" s="1"/>
  <c r="G21"/>
  <c r="G22"/>
  <c r="G23"/>
  <c r="F23"/>
  <c r="G24"/>
  <c r="F24" s="1"/>
  <c r="G25"/>
  <c r="G26"/>
  <c r="F26" s="1"/>
  <c r="G27"/>
  <c r="F27" s="1"/>
  <c r="G28"/>
  <c r="F28" s="1"/>
  <c r="G29"/>
  <c r="G30"/>
  <c r="G31"/>
  <c r="F31" s="1"/>
  <c r="G32"/>
  <c r="F32" s="1"/>
  <c r="G33"/>
  <c r="G34"/>
  <c r="F34" s="1"/>
  <c r="G35"/>
  <c r="F35" s="1"/>
  <c r="G36"/>
  <c r="F36" s="1"/>
  <c r="G37"/>
  <c r="F37" s="1"/>
  <c r="G38"/>
  <c r="F38" s="1"/>
  <c r="G39"/>
  <c r="F39" s="1"/>
  <c r="G40"/>
  <c r="F40" s="1"/>
  <c r="G41"/>
  <c r="G42"/>
  <c r="G43"/>
  <c r="F43" s="1"/>
  <c r="G44"/>
  <c r="G45"/>
  <c r="G46"/>
  <c r="F46" s="1"/>
  <c r="F3"/>
  <c r="E6" i="1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"/>
  <c r="G10" i="25"/>
  <c r="H10"/>
  <c r="I10"/>
  <c r="G11"/>
  <c r="H11"/>
  <c r="I11"/>
  <c r="F11" s="1"/>
  <c r="G12"/>
  <c r="F12" s="1"/>
  <c r="H12"/>
  <c r="I12"/>
  <c r="G13"/>
  <c r="H13"/>
  <c r="F13" s="1"/>
  <c r="I13"/>
  <c r="G14"/>
  <c r="F14" s="1"/>
  <c r="H14"/>
  <c r="I14"/>
  <c r="G15"/>
  <c r="F15"/>
  <c r="H15"/>
  <c r="I15"/>
  <c r="G16"/>
  <c r="F16" s="1"/>
  <c r="H16"/>
  <c r="I16"/>
  <c r="G17"/>
  <c r="F17" s="1"/>
  <c r="H17"/>
  <c r="I17"/>
  <c r="G18"/>
  <c r="F18"/>
  <c r="H18"/>
  <c r="I18"/>
  <c r="G19"/>
  <c r="F19" s="1"/>
  <c r="H19"/>
  <c r="I19"/>
  <c r="G20"/>
  <c r="F20" s="1"/>
  <c r="H20"/>
  <c r="I20"/>
  <c r="G21"/>
  <c r="F21"/>
  <c r="H21"/>
  <c r="I21"/>
  <c r="G22"/>
  <c r="F22" s="1"/>
  <c r="H22"/>
  <c r="I22"/>
  <c r="G23"/>
  <c r="F23" s="1"/>
  <c r="H23"/>
  <c r="I23"/>
  <c r="G24"/>
  <c r="F24"/>
  <c r="H24"/>
  <c r="I24"/>
  <c r="G25"/>
  <c r="F25" s="1"/>
  <c r="H25"/>
  <c r="I25"/>
  <c r="G26"/>
  <c r="F26" s="1"/>
  <c r="H26"/>
  <c r="I26"/>
  <c r="G27"/>
  <c r="F27"/>
  <c r="H27"/>
  <c r="I27"/>
  <c r="G28"/>
  <c r="F28" s="1"/>
  <c r="H28"/>
  <c r="I28"/>
  <c r="G29"/>
  <c r="F29" s="1"/>
  <c r="H29"/>
  <c r="I29"/>
  <c r="G30"/>
  <c r="F30"/>
  <c r="H30"/>
  <c r="I30"/>
  <c r="G31"/>
  <c r="H31"/>
  <c r="F31"/>
  <c r="I31"/>
  <c r="G32"/>
  <c r="F32" s="1"/>
  <c r="H32"/>
  <c r="I32"/>
  <c r="G33"/>
  <c r="F33" s="1"/>
  <c r="H33"/>
  <c r="I33"/>
  <c r="G34"/>
  <c r="F34" s="1"/>
  <c r="H34"/>
  <c r="I34"/>
  <c r="G35"/>
  <c r="F35" s="1"/>
  <c r="H35"/>
  <c r="I35"/>
  <c r="G36"/>
  <c r="F36" s="1"/>
  <c r="H36"/>
  <c r="I36"/>
  <c r="G37"/>
  <c r="F37" s="1"/>
  <c r="H37"/>
  <c r="I37"/>
  <c r="G38"/>
  <c r="F38" s="1"/>
  <c r="H38"/>
  <c r="I38"/>
  <c r="G39"/>
  <c r="H39"/>
  <c r="I39"/>
  <c r="F39" s="1"/>
  <c r="G40"/>
  <c r="H40"/>
  <c r="I40"/>
  <c r="F40" s="1"/>
  <c r="G41"/>
  <c r="F41"/>
  <c r="H41"/>
  <c r="I41"/>
  <c r="G42"/>
  <c r="H42"/>
  <c r="I42"/>
  <c r="F42" s="1"/>
  <c r="G43"/>
  <c r="F43" s="1"/>
  <c r="H43"/>
  <c r="I43"/>
  <c r="G44"/>
  <c r="F44" s="1"/>
  <c r="H44"/>
  <c r="I44"/>
  <c r="G45"/>
  <c r="H45"/>
  <c r="F45" s="1"/>
  <c r="I45"/>
  <c r="G46"/>
  <c r="F46" s="1"/>
  <c r="H46"/>
  <c r="I46"/>
  <c r="G47"/>
  <c r="F47" s="1"/>
  <c r="H47"/>
  <c r="I47"/>
  <c r="G48"/>
  <c r="H48"/>
  <c r="I48"/>
  <c r="F48" s="1"/>
  <c r="G49"/>
  <c r="F49" s="1"/>
  <c r="H49"/>
  <c r="I49"/>
  <c r="G50"/>
  <c r="H50"/>
  <c r="I50"/>
  <c r="G51"/>
  <c r="H51"/>
  <c r="I51"/>
  <c r="F51" s="1"/>
  <c r="G52"/>
  <c r="F52" s="1"/>
  <c r="H52"/>
  <c r="I52"/>
  <c r="G53"/>
  <c r="F53"/>
  <c r="H53"/>
  <c r="I53"/>
  <c r="G54"/>
  <c r="H54"/>
  <c r="I54"/>
  <c r="G55"/>
  <c r="F55" s="1"/>
  <c r="H55"/>
  <c r="I55"/>
  <c r="G56"/>
  <c r="F56" s="1"/>
  <c r="H56"/>
  <c r="I56"/>
  <c r="G57"/>
  <c r="F57" s="1"/>
  <c r="H57"/>
  <c r="I57"/>
  <c r="G58"/>
  <c r="F58" s="1"/>
  <c r="H58"/>
  <c r="I58"/>
  <c r="G59"/>
  <c r="H59"/>
  <c r="I59"/>
  <c r="F59" s="1"/>
  <c r="G60"/>
  <c r="F60"/>
  <c r="H60"/>
  <c r="I60"/>
  <c r="G61"/>
  <c r="H61"/>
  <c r="F61" s="1"/>
  <c r="I61"/>
  <c r="G62"/>
  <c r="H62"/>
  <c r="I62"/>
  <c r="F62" s="1"/>
  <c r="G63"/>
  <c r="F63" s="1"/>
  <c r="H63"/>
  <c r="I63"/>
  <c r="G64"/>
  <c r="H64"/>
  <c r="I64"/>
  <c r="F64" s="1"/>
  <c r="G65"/>
  <c r="H65"/>
  <c r="I65"/>
  <c r="F65"/>
  <c r="G66"/>
  <c r="F66" s="1"/>
  <c r="H66"/>
  <c r="I66"/>
  <c r="F50"/>
  <c r="F54"/>
  <c r="F6"/>
  <c r="N9" i="23"/>
  <c r="N10"/>
  <c r="N11"/>
  <c r="N12"/>
  <c r="N13"/>
  <c r="N14"/>
  <c r="N15"/>
  <c r="N16"/>
  <c r="N17"/>
  <c r="N18"/>
  <c r="N19"/>
  <c r="N20"/>
  <c r="N21"/>
  <c r="N22"/>
  <c r="N23"/>
  <c r="N24"/>
  <c r="N25"/>
  <c r="N26"/>
  <c r="K9"/>
  <c r="L9"/>
  <c r="M9"/>
  <c r="O9"/>
  <c r="K10"/>
  <c r="L10"/>
  <c r="M10"/>
  <c r="O10"/>
  <c r="K11"/>
  <c r="L11"/>
  <c r="M11"/>
  <c r="O11"/>
  <c r="K12"/>
  <c r="L12"/>
  <c r="M12"/>
  <c r="O12"/>
  <c r="K13"/>
  <c r="L13"/>
  <c r="M13"/>
  <c r="O13"/>
  <c r="K14"/>
  <c r="L14"/>
  <c r="M14"/>
  <c r="O14"/>
  <c r="K15"/>
  <c r="L15"/>
  <c r="M15"/>
  <c r="O15"/>
  <c r="K16"/>
  <c r="L16"/>
  <c r="M16"/>
  <c r="O16"/>
  <c r="K17"/>
  <c r="L17"/>
  <c r="M17"/>
  <c r="O17"/>
  <c r="K18"/>
  <c r="L18"/>
  <c r="M18"/>
  <c r="O18"/>
  <c r="K19"/>
  <c r="L19"/>
  <c r="M19"/>
  <c r="O19"/>
  <c r="K20"/>
  <c r="L20"/>
  <c r="M20"/>
  <c r="O20"/>
  <c r="K21"/>
  <c r="L21"/>
  <c r="M21"/>
  <c r="O21"/>
  <c r="K22"/>
  <c r="L22"/>
  <c r="M22"/>
  <c r="O22"/>
  <c r="K23"/>
  <c r="L23"/>
  <c r="M23"/>
  <c r="O23"/>
  <c r="K24"/>
  <c r="L24"/>
  <c r="M24"/>
  <c r="O24"/>
  <c r="K25"/>
  <c r="L25"/>
  <c r="M25"/>
  <c r="O25"/>
  <c r="K26"/>
  <c r="L26"/>
  <c r="M26"/>
  <c r="O26"/>
  <c r="I5"/>
  <c r="J8" i="22"/>
  <c r="J9"/>
  <c r="J10"/>
  <c r="I10" s="1"/>
  <c r="J11"/>
  <c r="J12"/>
  <c r="J13"/>
  <c r="J14"/>
  <c r="J15"/>
  <c r="J16"/>
  <c r="J17"/>
  <c r="J18"/>
  <c r="J19"/>
  <c r="I19" s="1"/>
  <c r="J20"/>
  <c r="I20" s="1"/>
  <c r="J21"/>
  <c r="I21"/>
  <c r="J22"/>
  <c r="J23"/>
  <c r="I23" s="1"/>
  <c r="J24"/>
  <c r="J25"/>
  <c r="K9"/>
  <c r="K10"/>
  <c r="K11"/>
  <c r="K12"/>
  <c r="I12" s="1"/>
  <c r="K14"/>
  <c r="K15"/>
  <c r="K16"/>
  <c r="I16" s="1"/>
  <c r="K17"/>
  <c r="I17" s="1"/>
  <c r="K18"/>
  <c r="K19"/>
  <c r="K20"/>
  <c r="K21"/>
  <c r="K22"/>
  <c r="I22"/>
  <c r="K23"/>
  <c r="K24"/>
  <c r="I24" s="1"/>
  <c r="K25"/>
  <c r="I25" s="1"/>
  <c r="I5"/>
  <c r="N6" i="24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J61" s="1"/>
  <c r="I61" s="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M7"/>
  <c r="M8"/>
  <c r="M9"/>
  <c r="M10"/>
  <c r="M11"/>
  <c r="M12"/>
  <c r="M13"/>
  <c r="M14"/>
  <c r="M15"/>
  <c r="M16"/>
  <c r="M17"/>
  <c r="M18"/>
  <c r="M19"/>
  <c r="M20"/>
  <c r="J20" s="1"/>
  <c r="I20" s="1"/>
  <c r="M21"/>
  <c r="M22"/>
  <c r="M23"/>
  <c r="M24"/>
  <c r="M25"/>
  <c r="M26"/>
  <c r="M27"/>
  <c r="M28"/>
  <c r="M29"/>
  <c r="M30"/>
  <c r="M31"/>
  <c r="M32"/>
  <c r="J32" s="1"/>
  <c r="I32" s="1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J77" s="1"/>
  <c r="M78"/>
  <c r="J78" s="1"/>
  <c r="M79"/>
  <c r="M80"/>
  <c r="M81"/>
  <c r="M82"/>
  <c r="M83"/>
  <c r="M84"/>
  <c r="M85"/>
  <c r="M86"/>
  <c r="M87"/>
  <c r="M88"/>
  <c r="J88" s="1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L6"/>
  <c r="L7"/>
  <c r="L8"/>
  <c r="L9"/>
  <c r="L10"/>
  <c r="L11"/>
  <c r="J11" s="1"/>
  <c r="I11" s="1"/>
  <c r="L12"/>
  <c r="L13"/>
  <c r="L14"/>
  <c r="L15"/>
  <c r="L16"/>
  <c r="L17"/>
  <c r="L18"/>
  <c r="L19"/>
  <c r="L20"/>
  <c r="L21"/>
  <c r="J21" s="1"/>
  <c r="I21" s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J43" s="1"/>
  <c r="I43" s="1"/>
  <c r="L44"/>
  <c r="L45"/>
  <c r="L46"/>
  <c r="L47"/>
  <c r="L48"/>
  <c r="L49"/>
  <c r="L50"/>
  <c r="L51"/>
  <c r="L52"/>
  <c r="L53"/>
  <c r="L54"/>
  <c r="L55"/>
  <c r="J55"/>
  <c r="I55" s="1"/>
  <c r="L56"/>
  <c r="L57"/>
  <c r="L58"/>
  <c r="L59"/>
  <c r="L60"/>
  <c r="L61"/>
  <c r="L62"/>
  <c r="L63"/>
  <c r="L64"/>
  <c r="L65"/>
  <c r="L66"/>
  <c r="L67"/>
  <c r="L68"/>
  <c r="L69"/>
  <c r="L70"/>
  <c r="J70" s="1"/>
  <c r="I70" s="1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J92" s="1"/>
  <c r="L93"/>
  <c r="L94"/>
  <c r="L95"/>
  <c r="L96"/>
  <c r="L97"/>
  <c r="L98"/>
  <c r="L99"/>
  <c r="L100"/>
  <c r="L101"/>
  <c r="L102"/>
  <c r="L103"/>
  <c r="L104"/>
  <c r="L105"/>
  <c r="L106"/>
  <c r="K7"/>
  <c r="J7" s="1"/>
  <c r="K8"/>
  <c r="J8" s="1"/>
  <c r="K9"/>
  <c r="K10"/>
  <c r="K11"/>
  <c r="K12"/>
  <c r="K13"/>
  <c r="J13" s="1"/>
  <c r="I13" s="1"/>
  <c r="K14"/>
  <c r="J14" s="1"/>
  <c r="I14" s="1"/>
  <c r="K15"/>
  <c r="J15" s="1"/>
  <c r="I15" s="1"/>
  <c r="K16"/>
  <c r="J16" s="1"/>
  <c r="I16" s="1"/>
  <c r="K17"/>
  <c r="J17" s="1"/>
  <c r="I17" s="1"/>
  <c r="K18"/>
  <c r="J18" s="1"/>
  <c r="I18" s="1"/>
  <c r="K19"/>
  <c r="K20"/>
  <c r="K21"/>
  <c r="K22"/>
  <c r="K23"/>
  <c r="J23" s="1"/>
  <c r="I23" s="1"/>
  <c r="K24"/>
  <c r="K25"/>
  <c r="K26"/>
  <c r="K27"/>
  <c r="K28"/>
  <c r="J28" s="1"/>
  <c r="I28" s="1"/>
  <c r="K29"/>
  <c r="K30"/>
  <c r="K31"/>
  <c r="K32"/>
  <c r="K33"/>
  <c r="K34"/>
  <c r="K35"/>
  <c r="J35" s="1"/>
  <c r="I35" s="1"/>
  <c r="K36"/>
  <c r="J36" s="1"/>
  <c r="I36" s="1"/>
  <c r="K37"/>
  <c r="K38"/>
  <c r="J38" s="1"/>
  <c r="I38" s="1"/>
  <c r="K39"/>
  <c r="K40"/>
  <c r="K41"/>
  <c r="J41" s="1"/>
  <c r="I41" s="1"/>
  <c r="K42"/>
  <c r="K43"/>
  <c r="K44"/>
  <c r="J44"/>
  <c r="I44" s="1"/>
  <c r="K45"/>
  <c r="J45" s="1"/>
  <c r="I45" s="1"/>
  <c r="K46"/>
  <c r="K47"/>
  <c r="K48"/>
  <c r="J48" s="1"/>
  <c r="I48" s="1"/>
  <c r="K49"/>
  <c r="K50"/>
  <c r="K51"/>
  <c r="J51" s="1"/>
  <c r="I51" s="1"/>
  <c r="K52"/>
  <c r="J52"/>
  <c r="I52" s="1"/>
  <c r="K53"/>
  <c r="J53" s="1"/>
  <c r="I53" s="1"/>
  <c r="K54"/>
  <c r="J54" s="1"/>
  <c r="I54" s="1"/>
  <c r="K55"/>
  <c r="K56"/>
  <c r="K57"/>
  <c r="K58"/>
  <c r="J58" s="1"/>
  <c r="I58" s="1"/>
  <c r="K59"/>
  <c r="K60"/>
  <c r="K61"/>
  <c r="K62"/>
  <c r="J62"/>
  <c r="I62" s="1"/>
  <c r="K63"/>
  <c r="J63" s="1"/>
  <c r="I63" s="1"/>
  <c r="K64"/>
  <c r="J64" s="1"/>
  <c r="I64" s="1"/>
  <c r="K65"/>
  <c r="K66"/>
  <c r="K67"/>
  <c r="J67" s="1"/>
  <c r="I67" s="1"/>
  <c r="K68"/>
  <c r="K69"/>
  <c r="K70"/>
  <c r="K71"/>
  <c r="J71" s="1"/>
  <c r="I71" s="1"/>
  <c r="K72"/>
  <c r="K73"/>
  <c r="J73" s="1"/>
  <c r="K74"/>
  <c r="J74" s="1"/>
  <c r="K75"/>
  <c r="K76"/>
  <c r="J76" s="1"/>
  <c r="K77"/>
  <c r="K78"/>
  <c r="K79"/>
  <c r="K80"/>
  <c r="K81"/>
  <c r="J81" s="1"/>
  <c r="K82"/>
  <c r="J82" s="1"/>
  <c r="K83"/>
  <c r="J83" s="1"/>
  <c r="K84"/>
  <c r="K85"/>
  <c r="J85" s="1"/>
  <c r="K86"/>
  <c r="K87"/>
  <c r="K88"/>
  <c r="K89"/>
  <c r="K90"/>
  <c r="K91"/>
  <c r="K92"/>
  <c r="K93"/>
  <c r="K94"/>
  <c r="J94" s="1"/>
  <c r="K95"/>
  <c r="K96"/>
  <c r="J96" s="1"/>
  <c r="K97"/>
  <c r="J97" s="1"/>
  <c r="K98"/>
  <c r="J98" s="1"/>
  <c r="K99"/>
  <c r="K100"/>
  <c r="K101"/>
  <c r="K102"/>
  <c r="K103"/>
  <c r="J103" s="1"/>
  <c r="K104"/>
  <c r="J104" s="1"/>
  <c r="K105"/>
  <c r="J105" s="1"/>
  <c r="K106"/>
  <c r="J4"/>
  <c r="G27" i="8"/>
  <c r="I5" i="26"/>
  <c r="I6"/>
  <c r="I7"/>
  <c r="I8"/>
  <c r="I9"/>
  <c r="I10"/>
  <c r="I11"/>
  <c r="I12"/>
  <c r="I13"/>
  <c r="I14"/>
  <c r="H5"/>
  <c r="G5" s="1"/>
  <c r="H6"/>
  <c r="G6" s="1"/>
  <c r="H7"/>
  <c r="H9"/>
  <c r="G9" s="1"/>
  <c r="H10"/>
  <c r="G10"/>
  <c r="H11"/>
  <c r="G11" s="1"/>
  <c r="H12"/>
  <c r="G12" s="1"/>
  <c r="H13"/>
  <c r="G13" s="1"/>
  <c r="H14"/>
  <c r="G14" s="1"/>
  <c r="G3"/>
  <c r="E5" i="14"/>
  <c r="E6"/>
  <c r="E7"/>
  <c r="E8"/>
  <c r="E9"/>
  <c r="E10"/>
  <c r="E12"/>
  <c r="E13"/>
  <c r="E14"/>
  <c r="E15"/>
  <c r="E16"/>
  <c r="E17"/>
  <c r="E18"/>
  <c r="E19"/>
  <c r="E20"/>
  <c r="E21"/>
  <c r="E22"/>
  <c r="E23"/>
  <c r="E24"/>
  <c r="E25"/>
  <c r="E26"/>
  <c r="E27"/>
  <c r="E3"/>
  <c r="C3" i="15"/>
  <c r="C2" s="1"/>
  <c r="J7" i="6"/>
  <c r="J8"/>
  <c r="J9"/>
  <c r="J10"/>
  <c r="J11"/>
  <c r="J12"/>
  <c r="J13"/>
  <c r="J14"/>
  <c r="G14" s="1"/>
  <c r="J15"/>
  <c r="J16"/>
  <c r="J17"/>
  <c r="I7"/>
  <c r="I8"/>
  <c r="G8" s="1"/>
  <c r="I9"/>
  <c r="I10"/>
  <c r="I11"/>
  <c r="I12"/>
  <c r="G12" s="1"/>
  <c r="I13"/>
  <c r="I14"/>
  <c r="I15"/>
  <c r="I16"/>
  <c r="G16" s="1"/>
  <c r="I17"/>
  <c r="H7"/>
  <c r="G7" s="1"/>
  <c r="H8"/>
  <c r="H9"/>
  <c r="G9" s="1"/>
  <c r="H10"/>
  <c r="G10" s="1"/>
  <c r="H11"/>
  <c r="G11" s="1"/>
  <c r="H12"/>
  <c r="H13"/>
  <c r="G13" s="1"/>
  <c r="H14"/>
  <c r="H15"/>
  <c r="G15" s="1"/>
  <c r="H16"/>
  <c r="H17"/>
  <c r="G17"/>
  <c r="G5"/>
  <c r="N12" i="17"/>
  <c r="N13"/>
  <c r="N14"/>
  <c r="S8"/>
  <c r="N8" s="1"/>
  <c r="R8"/>
  <c r="Q8"/>
  <c r="P8"/>
  <c r="O8"/>
  <c r="N3"/>
  <c r="P8" i="33"/>
  <c r="M8" s="1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O8"/>
  <c r="O9"/>
  <c r="O10"/>
  <c r="O11"/>
  <c r="O12"/>
  <c r="O13"/>
  <c r="O14"/>
  <c r="O15"/>
  <c r="O16"/>
  <c r="O17"/>
  <c r="O18"/>
  <c r="O19"/>
  <c r="M19" s="1"/>
  <c r="O20"/>
  <c r="O21"/>
  <c r="O22"/>
  <c r="O23"/>
  <c r="M23" s="1"/>
  <c r="O24"/>
  <c r="M24" s="1"/>
  <c r="O25"/>
  <c r="O26"/>
  <c r="O27"/>
  <c r="O28"/>
  <c r="O29"/>
  <c r="O30"/>
  <c r="O31"/>
  <c r="M31" s="1"/>
  <c r="O32"/>
  <c r="O33"/>
  <c r="O34"/>
  <c r="O35"/>
  <c r="O36"/>
  <c r="O37"/>
  <c r="O38"/>
  <c r="N8"/>
  <c r="N9"/>
  <c r="M9"/>
  <c r="N10"/>
  <c r="M10" s="1"/>
  <c r="N11"/>
  <c r="M11" s="1"/>
  <c r="N12"/>
  <c r="M12" s="1"/>
  <c r="N13"/>
  <c r="M13" s="1"/>
  <c r="N14"/>
  <c r="M14" s="1"/>
  <c r="N15"/>
  <c r="M15" s="1"/>
  <c r="N16"/>
  <c r="M16"/>
  <c r="N17"/>
  <c r="M17"/>
  <c r="N18"/>
  <c r="M18" s="1"/>
  <c r="N19"/>
  <c r="N20"/>
  <c r="M20" s="1"/>
  <c r="N21"/>
  <c r="N22"/>
  <c r="M22" s="1"/>
  <c r="N23"/>
  <c r="N24"/>
  <c r="N25"/>
  <c r="M25"/>
  <c r="N26"/>
  <c r="M26" s="1"/>
  <c r="N27"/>
  <c r="M27" s="1"/>
  <c r="N28"/>
  <c r="M28" s="1"/>
  <c r="N29"/>
  <c r="M29" s="1"/>
  <c r="N30"/>
  <c r="M30" s="1"/>
  <c r="N31"/>
  <c r="N32"/>
  <c r="N33"/>
  <c r="M33" s="1"/>
  <c r="N34"/>
  <c r="M34" s="1"/>
  <c r="N35"/>
  <c r="M35" s="1"/>
  <c r="N36"/>
  <c r="M36"/>
  <c r="N37"/>
  <c r="M37" s="1"/>
  <c r="N38"/>
  <c r="M38" s="1"/>
  <c r="M21"/>
  <c r="M32"/>
  <c r="M4"/>
  <c r="C45" i="21"/>
  <c r="L6" s="1"/>
  <c r="IU5" i="11"/>
  <c r="F125" i="25" s="1"/>
  <c r="IU7" i="11"/>
  <c r="H8" i="26"/>
  <c r="G8" s="1"/>
  <c r="E11" i="14"/>
  <c r="IR2" i="15"/>
  <c r="IR7"/>
  <c r="I4" i="26"/>
  <c r="G33" i="16"/>
  <c r="F32"/>
  <c r="E32" s="1"/>
  <c r="F33"/>
  <c r="E33" s="1"/>
  <c r="F34"/>
  <c r="E34" s="1"/>
  <c r="F35"/>
  <c r="E35" s="1"/>
  <c r="F36"/>
  <c r="E36"/>
  <c r="F67" i="25"/>
  <c r="F68"/>
  <c r="F69"/>
  <c r="F70"/>
  <c r="F71"/>
  <c r="M15" i="5"/>
  <c r="M10"/>
  <c r="M11"/>
  <c r="M12"/>
  <c r="M13"/>
  <c r="M14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AB8"/>
  <c r="M41" i="33"/>
  <c r="M42"/>
  <c r="M43"/>
  <c r="M44"/>
  <c r="M45"/>
  <c r="M5"/>
  <c r="M39"/>
  <c r="M40"/>
  <c r="N105" i="3"/>
  <c r="N106"/>
  <c r="N107"/>
  <c r="N108"/>
  <c r="N109"/>
  <c r="IS9" i="21"/>
  <c r="J100" i="3"/>
  <c r="J101"/>
  <c r="J102"/>
  <c r="J103"/>
  <c r="J104"/>
  <c r="L3" i="9"/>
  <c r="E15" i="26"/>
  <c r="E16"/>
  <c r="E17"/>
  <c r="E18"/>
  <c r="E19"/>
  <c r="E20"/>
  <c r="E21"/>
  <c r="E22"/>
  <c r="E23"/>
  <c r="E24"/>
  <c r="E25"/>
  <c r="E26"/>
  <c r="E27"/>
  <c r="I15" i="22"/>
  <c r="I11"/>
  <c r="J80" i="24"/>
  <c r="J65"/>
  <c r="I65" s="1"/>
  <c r="M6"/>
  <c r="F33" i="27"/>
  <c r="F21"/>
  <c r="F17"/>
  <c r="F9"/>
  <c r="K6" i="24"/>
  <c r="J6" s="1"/>
  <c r="K8" i="22"/>
  <c r="I8" s="1"/>
  <c r="J40" i="24"/>
  <c r="I40" s="1"/>
  <c r="J72"/>
  <c r="I72" s="1"/>
  <c r="J24"/>
  <c r="I24" s="1"/>
  <c r="J29"/>
  <c r="I29" s="1"/>
  <c r="S7" i="21"/>
  <c r="I10" i="20"/>
  <c r="I9"/>
  <c r="I8"/>
  <c r="J38"/>
  <c r="I38" s="1"/>
  <c r="R7" i="5"/>
  <c r="K13" i="22"/>
  <c r="I13" s="1"/>
  <c r="N42" i="39"/>
  <c r="N86" i="38"/>
  <c r="N74"/>
  <c r="R60" i="37"/>
  <c r="R56"/>
  <c r="R52"/>
  <c r="R44"/>
  <c r="R40"/>
  <c r="R36"/>
  <c r="R32"/>
  <c r="R28"/>
  <c r="R16"/>
  <c r="F10" i="25"/>
  <c r="L105" i="3"/>
  <c r="J105" s="1"/>
  <c r="F85" i="25"/>
  <c r="L29" i="21" l="1"/>
  <c r="L17"/>
  <c r="I39" i="20"/>
  <c r="IR2" s="1"/>
  <c r="IR7" s="1"/>
  <c r="J106" i="24"/>
  <c r="J95"/>
  <c r="J46"/>
  <c r="I46" s="1"/>
  <c r="J25"/>
  <c r="I25" s="1"/>
  <c r="J69"/>
  <c r="I69" s="1"/>
  <c r="J57"/>
  <c r="I57" s="1"/>
  <c r="I14" i="22"/>
  <c r="M18" i="9"/>
  <c r="I61" i="10"/>
  <c r="I50"/>
  <c r="I30"/>
  <c r="L18" i="21"/>
  <c r="L7"/>
  <c r="L15"/>
  <c r="L41"/>
  <c r="J26" i="24"/>
  <c r="I26" s="1"/>
  <c r="M7" i="9"/>
  <c r="I51" i="10"/>
  <c r="L19" i="21"/>
  <c r="L8"/>
  <c r="N2" i="38"/>
  <c r="IR2" i="14"/>
  <c r="IR7" s="1"/>
  <c r="J86" i="24"/>
  <c r="J75"/>
  <c r="J66"/>
  <c r="I66" s="1"/>
  <c r="J27"/>
  <c r="I27" s="1"/>
  <c r="J93"/>
  <c r="J59"/>
  <c r="I59" s="1"/>
  <c r="J47"/>
  <c r="I47" s="1"/>
  <c r="E2" i="11"/>
  <c r="L43" i="21"/>
  <c r="L20"/>
  <c r="L44"/>
  <c r="L32"/>
  <c r="L21"/>
  <c r="R8" i="37"/>
  <c r="R55"/>
  <c r="R43"/>
  <c r="G7" i="26"/>
  <c r="J50" i="24"/>
  <c r="I50" s="1"/>
  <c r="J9"/>
  <c r="I9" s="1"/>
  <c r="J49"/>
  <c r="I49" s="1"/>
  <c r="J37"/>
  <c r="I37" s="1"/>
  <c r="I18" i="22"/>
  <c r="M21" i="9"/>
  <c r="M10"/>
  <c r="IR2" s="1"/>
  <c r="IR7" s="1"/>
  <c r="I54" i="10"/>
  <c r="IR2" i="8"/>
  <c r="IR7" s="1"/>
  <c r="L22" i="21"/>
  <c r="N2" i="39"/>
  <c r="J89" i="24"/>
  <c r="J68"/>
  <c r="I68" s="1"/>
  <c r="J30"/>
  <c r="I30" s="1"/>
  <c r="J19"/>
  <c r="I19" s="1"/>
  <c r="J10"/>
  <c r="I10" s="1"/>
  <c r="J84"/>
  <c r="M11" i="9"/>
  <c r="I23" i="10"/>
  <c r="L34" i="21"/>
  <c r="L11"/>
  <c r="IR2" s="1"/>
  <c r="IR7" s="1"/>
  <c r="F2" i="13"/>
  <c r="R57" i="37"/>
  <c r="R34"/>
  <c r="G2" i="6"/>
  <c r="J87" i="24"/>
  <c r="J100"/>
  <c r="J90"/>
  <c r="J60"/>
  <c r="I60" s="1"/>
  <c r="J42"/>
  <c r="I42" s="1"/>
  <c r="J31"/>
  <c r="I31" s="1"/>
  <c r="E2" i="1"/>
  <c r="M23" i="9"/>
  <c r="I66" i="10"/>
  <c r="I45"/>
  <c r="I35"/>
  <c r="L35" i="21"/>
  <c r="L24"/>
  <c r="R58" i="37"/>
  <c r="J101" i="24"/>
  <c r="J91"/>
  <c r="J79"/>
  <c r="I9" i="22"/>
  <c r="IR2" s="1"/>
  <c r="IR7" s="1"/>
  <c r="M13" i="9"/>
  <c r="I25" i="10"/>
  <c r="I9"/>
  <c r="L36" i="21"/>
  <c r="J56" i="24"/>
  <c r="I56" s="1"/>
  <c r="J39"/>
  <c r="I39" s="1"/>
  <c r="J102"/>
  <c r="J33"/>
  <c r="I33" s="1"/>
  <c r="J12"/>
  <c r="I12" s="1"/>
  <c r="J99"/>
  <c r="M25" i="9"/>
  <c r="I47" i="10"/>
  <c r="I37"/>
  <c r="I26"/>
  <c r="L37" i="21"/>
  <c r="L14"/>
  <c r="L23"/>
  <c r="R48" i="37"/>
  <c r="IR2" i="27"/>
  <c r="IR7" s="1"/>
  <c r="N2" i="17"/>
  <c r="J34" i="24"/>
  <c r="I34" s="1"/>
  <c r="J22"/>
  <c r="I22" s="1"/>
  <c r="IR2" i="16"/>
  <c r="IR7" s="1"/>
  <c r="M15" i="9"/>
  <c r="I68" i="10"/>
  <c r="I11"/>
  <c r="L38" i="21"/>
  <c r="R38" i="37"/>
  <c r="J82" i="3"/>
  <c r="J58"/>
  <c r="J46"/>
  <c r="IR2" i="5"/>
  <c r="IR7" s="1"/>
  <c r="IR2" i="26"/>
  <c r="IR7" s="1"/>
  <c r="I2" i="22"/>
  <c r="I2" i="20"/>
  <c r="F115" i="25"/>
  <c r="F109"/>
  <c r="F73"/>
  <c r="IR2" i="39"/>
  <c r="IR7" s="1"/>
  <c r="R2" i="5"/>
  <c r="F79" i="25"/>
  <c r="J26" i="23"/>
  <c r="I26" s="1"/>
  <c r="F93" i="25"/>
  <c r="IR2" i="13"/>
  <c r="IR7" s="1"/>
  <c r="F124" i="25"/>
  <c r="J22" i="23"/>
  <c r="I22" s="1"/>
  <c r="IR2" i="38"/>
  <c r="IR7" s="1"/>
  <c r="IR2" i="1"/>
  <c r="IR7" s="1"/>
  <c r="F2" i="27"/>
  <c r="F87" i="25"/>
  <c r="F121"/>
  <c r="G2" i="26"/>
  <c r="IR2" i="11"/>
  <c r="IR7" s="1"/>
  <c r="U17" i="37"/>
  <c r="R17" s="1"/>
  <c r="K13" i="10"/>
  <c r="I13" s="1"/>
  <c r="E2" i="16"/>
  <c r="G2" i="8"/>
  <c r="F89" i="25"/>
  <c r="F117"/>
  <c r="J20" i="23"/>
  <c r="I20" s="1"/>
  <c r="K16" i="10"/>
  <c r="I16" s="1"/>
  <c r="J11" i="23"/>
  <c r="I11" s="1"/>
  <c r="F78" i="25"/>
  <c r="F106"/>
  <c r="IR2" i="33"/>
  <c r="IR7" s="1"/>
  <c r="J16" i="23"/>
  <c r="I16" s="1"/>
  <c r="K15" i="10"/>
  <c r="I15" s="1"/>
  <c r="F105" i="25"/>
  <c r="F99"/>
  <c r="F91"/>
  <c r="F72"/>
  <c r="J18" i="23"/>
  <c r="I18" s="1"/>
  <c r="K12" i="10"/>
  <c r="I12" s="1"/>
  <c r="F110" i="25"/>
  <c r="F94"/>
  <c r="U18" i="37"/>
  <c r="R18" s="1"/>
  <c r="IR2" i="17"/>
  <c r="IR7" s="1"/>
  <c r="J25" i="23"/>
  <c r="I25" s="1"/>
  <c r="L109" i="3"/>
  <c r="J109" s="1"/>
  <c r="F103" i="25"/>
  <c r="F83"/>
  <c r="F97"/>
  <c r="J13" i="23"/>
  <c r="I13" s="1"/>
  <c r="F116" i="25"/>
  <c r="J9" i="23"/>
  <c r="I9" s="1"/>
  <c r="F84" i="25"/>
  <c r="F120"/>
  <c r="F122"/>
  <c r="F96"/>
  <c r="L106" i="3"/>
  <c r="J106" s="1"/>
  <c r="L29"/>
  <c r="J29" s="1"/>
  <c r="M2" i="33"/>
  <c r="F75" i="25"/>
  <c r="L108" i="3"/>
  <c r="J108" s="1"/>
  <c r="F76" i="25"/>
  <c r="F77"/>
  <c r="J24" i="23"/>
  <c r="I24" s="1"/>
  <c r="J23"/>
  <c r="I23" s="1"/>
  <c r="J21"/>
  <c r="I21" s="1"/>
  <c r="E2" i="14"/>
  <c r="F111" i="25"/>
  <c r="F112"/>
  <c r="F114"/>
  <c r="L27" i="3"/>
  <c r="J27" s="1"/>
  <c r="L28"/>
  <c r="J28" s="1"/>
  <c r="L107"/>
  <c r="J107" s="1"/>
  <c r="J19" i="23"/>
  <c r="I19" s="1"/>
  <c r="J10"/>
  <c r="I10" s="1"/>
  <c r="F95" i="25"/>
  <c r="F107"/>
  <c r="U15" i="37"/>
  <c r="R15" s="1"/>
  <c r="F88" i="25"/>
  <c r="F113"/>
  <c r="F100"/>
  <c r="IR2" i="6"/>
  <c r="IR7" s="1"/>
  <c r="J15" i="23"/>
  <c r="I15" s="1"/>
  <c r="F102" i="25"/>
  <c r="F92"/>
  <c r="F108"/>
  <c r="F118"/>
  <c r="F119"/>
  <c r="F81"/>
  <c r="F104"/>
  <c r="J17" i="23"/>
  <c r="I17" s="1"/>
  <c r="F123" i="25"/>
  <c r="F82"/>
  <c r="F90"/>
  <c r="K14" i="10"/>
  <c r="I14" s="1"/>
  <c r="J14" i="23"/>
  <c r="I14" s="1"/>
  <c r="F101" i="25"/>
  <c r="J12" i="23"/>
  <c r="I12" s="1"/>
  <c r="F80" i="25"/>
  <c r="F98"/>
  <c r="F74"/>
  <c r="F86"/>
  <c r="L26" i="3"/>
  <c r="J26" s="1"/>
  <c r="J1" i="24" l="1"/>
  <c r="IR2"/>
  <c r="IR8" s="1"/>
  <c r="L2" i="21"/>
  <c r="M2" i="9"/>
  <c r="IQ7" i="20"/>
  <c r="IR2" i="10"/>
  <c r="IR7" s="1"/>
  <c r="F2" i="25"/>
  <c r="IR2"/>
  <c r="IR7" s="1"/>
  <c r="I2" i="23"/>
  <c r="IR2"/>
  <c r="IR7" s="1"/>
  <c r="IS2" i="37"/>
  <c r="IS7" s="1"/>
  <c r="IR2"/>
  <c r="R2"/>
  <c r="IR2" i="3"/>
  <c r="IR7" s="1"/>
  <c r="J2"/>
  <c r="I2" i="10"/>
  <c r="IQ2" i="11" l="1"/>
  <c r="IR7" i="37"/>
  <c r="E1" i="11" s="1"/>
</calcChain>
</file>

<file path=xl/sharedStrings.xml><?xml version="1.0" encoding="utf-8"?>
<sst xmlns="http://schemas.openxmlformats.org/spreadsheetml/2006/main" count="1144" uniqueCount="676">
  <si>
    <t>Показатель</t>
  </si>
  <si>
    <t>число штатных должностей, ед.</t>
  </si>
  <si>
    <t>число занятых должностей, ед.</t>
  </si>
  <si>
    <t>число физических лиц основных работников на занятых должностях</t>
  </si>
  <si>
    <t>число штатных должностей, ед</t>
  </si>
  <si>
    <t>число занятых должностей, ед</t>
  </si>
  <si>
    <t>Врач ультразвуковой диагностики</t>
  </si>
  <si>
    <t>Медицинский физик</t>
  </si>
  <si>
    <t>Примечание</t>
  </si>
  <si>
    <t>врач-радиотерапевт</t>
  </si>
  <si>
    <t xml:space="preserve"> врач-патологоанатом</t>
  </si>
  <si>
    <t xml:space="preserve"> врач-рентгенолог</t>
  </si>
  <si>
    <t>врач-эндоскопист</t>
  </si>
  <si>
    <t>Средний медицинский персонал (всего)</t>
  </si>
  <si>
    <t>Всего врачей в медицинской организации</t>
  </si>
  <si>
    <t>Аппаратура</t>
  </si>
  <si>
    <t>Наименование аппарата (модель, фирма)</t>
  </si>
  <si>
    <t>Год ввода в эксплуатацию</t>
  </si>
  <si>
    <t>Число выполненных исследований в год</t>
  </si>
  <si>
    <t>Число дней простоя</t>
  </si>
  <si>
    <t>всего</t>
  </si>
  <si>
    <t>из них с контрастом</t>
  </si>
  <si>
    <t>КТ</t>
  </si>
  <si>
    <t>ОФЭКТ/КТ</t>
  </si>
  <si>
    <t>МРТ</t>
  </si>
  <si>
    <t xml:space="preserve"> ПЭТ/ КТ</t>
  </si>
  <si>
    <t>Гамма-камеры</t>
  </si>
  <si>
    <t>Аппаратура ультразвуковой диагностики</t>
  </si>
  <si>
    <t>Маммографы (стационарные)</t>
  </si>
  <si>
    <t>Режим работы (часов в сутки)</t>
  </si>
  <si>
    <t>Рентгенодиагностическая аппаратура</t>
  </si>
  <si>
    <t>Профиль отделения</t>
  </si>
  <si>
    <t>Объемы оказанной медицинской помощи</t>
  </si>
  <si>
    <t>Использование средств, тыс. рублей</t>
  </si>
  <si>
    <t>Всего объемов</t>
  </si>
  <si>
    <t>в том числе</t>
  </si>
  <si>
    <t>противоопухолевая лекарственная терапия</t>
  </si>
  <si>
    <t>лучевая терапия</t>
  </si>
  <si>
    <t>хирургическое лечение</t>
  </si>
  <si>
    <t>Дневной стационар</t>
  </si>
  <si>
    <t>Круглосуточный стационар</t>
  </si>
  <si>
    <t>Наименование показателя</t>
  </si>
  <si>
    <t>Всего</t>
  </si>
  <si>
    <t xml:space="preserve">Наименование аппаратуры  </t>
  </si>
  <si>
    <t xml:space="preserve">                  в том числе ноутбуков</t>
  </si>
  <si>
    <t>Аппаратура телекоммуникационных центров (перечислить)</t>
  </si>
  <si>
    <t>Другая аппаратура (перечислить)</t>
  </si>
  <si>
    <t>Наименование программ</t>
  </si>
  <si>
    <t>Название аппарата (модель, фирма)</t>
  </si>
  <si>
    <t>Год выпуска</t>
  </si>
  <si>
    <t>Число пролеченных больных в год</t>
  </si>
  <si>
    <t>Время простоя аппарата в течение года</t>
  </si>
  <si>
    <t xml:space="preserve">Всего </t>
  </si>
  <si>
    <t>Всего дней</t>
  </si>
  <si>
    <t>Короткофокусная</t>
  </si>
  <si>
    <t>Глубокой Rö-терапии</t>
  </si>
  <si>
    <t>Дистанционной гамма-терапии</t>
  </si>
  <si>
    <t>Линейные ускорители:</t>
  </si>
  <si>
    <t>Симуляторы</t>
  </si>
  <si>
    <t>Аппараты для брахитерапии</t>
  </si>
  <si>
    <t>Число  исследований/операций</t>
  </si>
  <si>
    <t>Число биопсий</t>
  </si>
  <si>
    <t>диагностические</t>
  </si>
  <si>
    <t>лечебные</t>
  </si>
  <si>
    <t>в. т.ч. эндохирурги-ческие</t>
  </si>
  <si>
    <t>число пациентов</t>
  </si>
  <si>
    <t>текст</t>
  </si>
  <si>
    <t>целое число</t>
  </si>
  <si>
    <t>Текст</t>
  </si>
  <si>
    <t>целое число, 4 знака</t>
  </si>
  <si>
    <t>целое, 4 знака</t>
  </si>
  <si>
    <t>целое</t>
  </si>
  <si>
    <t>Оборудование</t>
  </si>
  <si>
    <t>Число исследований в год, всего</t>
  </si>
  <si>
    <t>Число аппаратов, всего</t>
  </si>
  <si>
    <t>Эндоскопы (гастроскопы, бронхоскопы, колоноскопы, ректороманоскопы)</t>
  </si>
  <si>
    <t>из них имеют/применяют</t>
  </si>
  <si>
    <t>Наименование</t>
  </si>
  <si>
    <t>число обследованных (человек)</t>
  </si>
  <si>
    <t>Марка автомобиля</t>
  </si>
  <si>
    <t>Марка диагностического аппарата</t>
  </si>
  <si>
    <t>Передвижной комплекс № 1</t>
  </si>
  <si>
    <t xml:space="preserve">                  флюорографы</t>
  </si>
  <si>
    <t xml:space="preserve">                  флюмаммы</t>
  </si>
  <si>
    <t>Передвижной комплекс № 2</t>
  </si>
  <si>
    <t>Передвижной комплекс № 3</t>
  </si>
  <si>
    <t>Передвижной комплекс № 4</t>
  </si>
  <si>
    <t>Передвижной комплекс № 5</t>
  </si>
  <si>
    <t>Наименование структурного подразделения (кабинета)</t>
  </si>
  <si>
    <t>число кабинетов/отделений</t>
  </si>
  <si>
    <t>штатных</t>
  </si>
  <si>
    <t>занятых</t>
  </si>
  <si>
    <t>смотровой кабинет</t>
  </si>
  <si>
    <t>первичный онкологический кабинет</t>
  </si>
  <si>
    <t>первичное онкологическое отделение</t>
  </si>
  <si>
    <t>ЦАОП</t>
  </si>
  <si>
    <t>число случаев лечения</t>
  </si>
  <si>
    <t>Число пролеченных больных</t>
  </si>
  <si>
    <t xml:space="preserve">Средняя длительность пребывания </t>
  </si>
  <si>
    <t>отделение противоопухолевой лекарственной терапии</t>
  </si>
  <si>
    <t>отделение анестезиологии-реанимации</t>
  </si>
  <si>
    <t>отделение радиологии</t>
  </si>
  <si>
    <t>отделение абдоминальной онкологии</t>
  </si>
  <si>
    <t>отделение опухолей молочной железы</t>
  </si>
  <si>
    <t>отделение опухолей кожи</t>
  </si>
  <si>
    <t>отделение онкогинекологии</t>
  </si>
  <si>
    <t>отделение онкоурологии</t>
  </si>
  <si>
    <t>отделение торакальной онкологии</t>
  </si>
  <si>
    <t>трансфузиологический кабинет</t>
  </si>
  <si>
    <t>отделение рентгенхирургических методов диагностики и лечения</t>
  </si>
  <si>
    <t>отделения гематологии (гематологии и химиотерапии)</t>
  </si>
  <si>
    <t>отделение радиотерапии</t>
  </si>
  <si>
    <t>кабинет фотодинамической терапии</t>
  </si>
  <si>
    <t>отделение медицинской реабилитации</t>
  </si>
  <si>
    <t>отделение паллиативной медицинской помощи</t>
  </si>
  <si>
    <t>отделение опухолей головы и шеи</t>
  </si>
  <si>
    <t>отделение опухолей костей и мягких тканей</t>
  </si>
  <si>
    <t>отделение нейроонкологии</t>
  </si>
  <si>
    <t>отделение переливания крови (трансфузиологическое отделение)</t>
  </si>
  <si>
    <t>Объединенные отделения</t>
  </si>
  <si>
    <t>отделения гематологии и отделения противоопухолевой лекарственной терапии</t>
  </si>
  <si>
    <t>отделения опухолей молочной железы и отделения онкогинекологии</t>
  </si>
  <si>
    <t>отделения опухолей молочной железы и отделения опухолей кожи;</t>
  </si>
  <si>
    <t>отделения абдоминальной онкологии и торакальной онкологии;</t>
  </si>
  <si>
    <t>отделения торакальной онкологии и отделения опухолей кожи;</t>
  </si>
  <si>
    <t>круглосуточно</t>
  </si>
  <si>
    <t>дневной стационар</t>
  </si>
  <si>
    <t>амбулаторно</t>
  </si>
  <si>
    <t>Число штатных единиц врачей</t>
  </si>
  <si>
    <t>Число штатных единиц среднего персонала</t>
  </si>
  <si>
    <t>Число физических лиц врачей</t>
  </si>
  <si>
    <t>Число физических лиц среднего персонала</t>
  </si>
  <si>
    <t>№ лицензии</t>
  </si>
  <si>
    <t>Номенклатура работ, услуг по специализированной, в том числе высокотехнологичной, медицинской помощи</t>
  </si>
  <si>
    <t>Дата в формате ДД.ММ.ГГГГ</t>
  </si>
  <si>
    <t>Наименование образовательного учреждения</t>
  </si>
  <si>
    <t>Наименование кафедры</t>
  </si>
  <si>
    <t>Число</t>
  </si>
  <si>
    <t>Число аппаратов</t>
  </si>
  <si>
    <t xml:space="preserve">Наименование отделений, (кабинетов) </t>
  </si>
  <si>
    <t>Число отделений, (кабинетов)</t>
  </si>
  <si>
    <t>Примечания (указать основной функционал)</t>
  </si>
  <si>
    <t>Подразделение</t>
  </si>
  <si>
    <t>Наличие (да / нет)</t>
  </si>
  <si>
    <t>Мощность</t>
  </si>
  <si>
    <t>Больничная аптека</t>
  </si>
  <si>
    <t>Пансионат для приезжающих пациентов</t>
  </si>
  <si>
    <t>обращение</t>
  </si>
  <si>
    <t>посещение</t>
  </si>
  <si>
    <t>медицинская услуга</t>
  </si>
  <si>
    <t>число обращений</t>
  </si>
  <si>
    <t>число посещений</t>
  </si>
  <si>
    <t>число мед. услуг</t>
  </si>
  <si>
    <t>Обращение</t>
  </si>
  <si>
    <t>Посещение</t>
  </si>
  <si>
    <t>Медицинская услуга</t>
  </si>
  <si>
    <t>Число амбулаторных операций (абс. число)</t>
  </si>
  <si>
    <t>Число кабинетов приема</t>
  </si>
  <si>
    <t>Мощность поликлиники по проекту (число посещений в смену)</t>
  </si>
  <si>
    <t>Код</t>
  </si>
  <si>
    <t>Профиль (КПГ) и КСГ</t>
  </si>
  <si>
    <t>Использование КСГ при проведении</t>
  </si>
  <si>
    <t>% от общего числа использованных КСГ</t>
  </si>
  <si>
    <t>st19.001</t>
  </si>
  <si>
    <t>Операции на женских половых органах при злокачественных новообразованиях (уровень 1)</t>
  </si>
  <si>
    <t>st19.002</t>
  </si>
  <si>
    <t>Операции на женских половых органах при злокачественных новообразованиях (уровень 2)</t>
  </si>
  <si>
    <t>st19.003</t>
  </si>
  <si>
    <t>Операции на женских половых органах при злокачественных новообразованиях (уровень 3)</t>
  </si>
  <si>
    <t>st19.004</t>
  </si>
  <si>
    <t>Операции на кишечнике и анальной области при злокачественных новообразованиях (уровень 1)</t>
  </si>
  <si>
    <t>st19.005</t>
  </si>
  <si>
    <t>st19.006</t>
  </si>
  <si>
    <t>st19.007</t>
  </si>
  <si>
    <t>Операции при злокачественных новообразованиях почки и мочевыделительной системы (уровень 2)</t>
  </si>
  <si>
    <t>st19.008</t>
  </si>
  <si>
    <t>Операции при злокачественных новообразованиях почки и мочевыделительной системы (уровень 3)</t>
  </si>
  <si>
    <t>st19.009</t>
  </si>
  <si>
    <t>Операции при злокачественных новообразованиях кожи (уровень 1)</t>
  </si>
  <si>
    <t>st19.010</t>
  </si>
  <si>
    <t>Операции при злокачественных новообразованиях кожи (уровень 2)</t>
  </si>
  <si>
    <t>st19.011</t>
  </si>
  <si>
    <t>Операции при злокачественных новообразованиях кожи (уровень 3)</t>
  </si>
  <si>
    <t>st19.012</t>
  </si>
  <si>
    <t>Операции при злокачественном новообразовании щитовидной железы (уровень 1)</t>
  </si>
  <si>
    <t>st19.013</t>
  </si>
  <si>
    <t>Операции при злокачественном новообразовании щитовидной железы (уровень 2)</t>
  </si>
  <si>
    <t>st19.014</t>
  </si>
  <si>
    <t>Мастэктомия, другие операции при злокачественном новообразовании молочной железы (уровень 1)</t>
  </si>
  <si>
    <t>st19.015</t>
  </si>
  <si>
    <t>Мастэктомия, другие операции при злокачественном новообразовании молочной железы (уровень 2)</t>
  </si>
  <si>
    <t>st19.016</t>
  </si>
  <si>
    <t>Операции при злокачественном новообразовании желчного пузыря, желчных протоков (уровень 1)</t>
  </si>
  <si>
    <t>st19.017</t>
  </si>
  <si>
    <t>Операции при злокачественном новообразовании желчного пузыря, желчных протоков (уровень 2)</t>
  </si>
  <si>
    <t>st19.018</t>
  </si>
  <si>
    <t>Операции при злокачественном новообразовании пищевода, желудка (уровень 1)</t>
  </si>
  <si>
    <t>st19.019</t>
  </si>
  <si>
    <t>Операции при злокачественном новообразовании пищевода, желудка (уровень 2)</t>
  </si>
  <si>
    <t>st19.020</t>
  </si>
  <si>
    <t>Операции при злокачественном новообразовании пищевода, желудка (уровень 3)</t>
  </si>
  <si>
    <t>st19.021</t>
  </si>
  <si>
    <t>Другие операции при злокачественном новообразовании брюшной полости</t>
  </si>
  <si>
    <t>st19.022</t>
  </si>
  <si>
    <t>Операции на органе слуха, придаточных пазухах носа и верхних дыхательных путях при злокачественных новообразованиях</t>
  </si>
  <si>
    <t>st19.023</t>
  </si>
  <si>
    <t>Операции на нижних дыхательных путях и легочной ткани при злокачественных новообразованиях (уровень 1)</t>
  </si>
  <si>
    <t>st19.024</t>
  </si>
  <si>
    <t>Операции на нижних дыхательных путях и легочной ткани при злокачественных новообразованиях (уровень 2)</t>
  </si>
  <si>
    <t>st19.025</t>
  </si>
  <si>
    <t>Операции при злокачественных новообразованиях мужских половых органов (уровень 1)</t>
  </si>
  <si>
    <t>st19.026</t>
  </si>
  <si>
    <t>Операции при злокачественных новообразованиях мужских половых органов (уровень 2)</t>
  </si>
  <si>
    <t>Лекарственная терапия при злокачественных новообразованиях (кроме лимфоидной и кроветворной тканей), взрослые (уровень 1)</t>
  </si>
  <si>
    <t>Лекарственная терапия при злокачественных новообразованиях (кроме лимфоидной и кроветворной тканей), взрослые (уровень 2)</t>
  </si>
  <si>
    <t>Лекарственная терапия при злокачественных новообразованиях (кроме лимфоидной и кроветворной тканей), взрослые (уровень 3)</t>
  </si>
  <si>
    <t>Лекарственная терапия при злокачественных новообразованиях (кроме лимфоидной и кроветворной тканей), взрослые (уровень 4)</t>
  </si>
  <si>
    <t>Лекарственная терапия при злокачественных новообразованиях (кроме лимфоидной и кроветворной тканей), взрослые (уровень 5)</t>
  </si>
  <si>
    <t>Лекарственная терапия при злокачественных новообразованиях (кроме лимфоидной и кроветворной тканей), взрослые (уровень 6)</t>
  </si>
  <si>
    <t>Лекарственная терапия при злокачественных новообразованиях (кроме лимфоидной и кроветворной тканей), взрослые (уровень 7)</t>
  </si>
  <si>
    <t>Лекарственная терапия при злокачественных новообразованиях (кроме лимфоидной и кроветворной тканей), взрослые (уровень 8)</t>
  </si>
  <si>
    <t>Лекарственная терапия при злокачественных новообразованиях (кроме лимфоидной и кроветворной тканей), взрослые (уровень 9)</t>
  </si>
  <si>
    <t>Лекарственная терапия при злокачественных новообразованиях (кроме лимфоидной и кроветворной тканей), взрослые (уровень 10)</t>
  </si>
  <si>
    <t>Лекарственная терапия при злокачественных новообразованиях (кроме лимфоидной и кроветворной тканей), взрослые (уровень 11)</t>
  </si>
  <si>
    <t>Лекарственная терапия при злокачественных новообразованиях (кроме лимфоидной и кроветворной тканей), взрослые (уровень 12)</t>
  </si>
  <si>
    <t>Лекарственная терапия при злокачественных новообразованиях (кроме лимфоидной и кроветворной тканей), взрослые (уровень 13)</t>
  </si>
  <si>
    <t>Установка, замена порт системы (катетера) для лекарственной терапии злокачественных новообразований</t>
  </si>
  <si>
    <t>Лучевая терапия (уровень 1)</t>
  </si>
  <si>
    <t>Лучевая терапия (уровень 2)</t>
  </si>
  <si>
    <t>Лучевая терапия (уровень 3)</t>
  </si>
  <si>
    <t>Лучевая терапия (уровень 4)</t>
  </si>
  <si>
    <t>Лучевая терапия (уровень 5)</t>
  </si>
  <si>
    <t>Лучевая терапия (уровень 6)</t>
  </si>
  <si>
    <t>Лучевая терапия (уровень 7)</t>
  </si>
  <si>
    <t>Лучевая терапия (уровень 8)</t>
  </si>
  <si>
    <t>Лучевая терапия в сочетании с лекарственной терапией (уровень 1)</t>
  </si>
  <si>
    <t>Лучевая терапия в сочетании с лекарственной терапией (уровень 2)</t>
  </si>
  <si>
    <t>Лучевая терапия в сочетании с лекарственной терапией (уровень 3)</t>
  </si>
  <si>
    <t>Лучевая терапия в сочетании с лекарственной терапией (уровень 4)</t>
  </si>
  <si>
    <t>Лучевая терапия в сочетании с лекарственной терапией (уровень 5)</t>
  </si>
  <si>
    <t>Лучевая терапия в сочетании с лекарственной терапией (уровень 6)</t>
  </si>
  <si>
    <t>Лучевая терапия в сочетании с лекарственной терапией (уровень 7)</t>
  </si>
  <si>
    <t>Лекарственная терапия при остром лейкозе, взрослые</t>
  </si>
  <si>
    <t>Лекарственная терапия при других злокачественных новообразованиях лимфоидной и кроветворной тканей, взрослые</t>
  </si>
  <si>
    <t>Лекарственная терапия злокачественных новообразований лимфоидной и кроветворной тканей с применением моноклональных антител, ингибиторов протеинкиназы</t>
  </si>
  <si>
    <t>наименование</t>
  </si>
  <si>
    <t>Число занятых должностей</t>
  </si>
  <si>
    <t>Число физических лиц</t>
  </si>
  <si>
    <t>врачей</t>
  </si>
  <si>
    <t xml:space="preserve">   в т.ч. ведение ракового регистра</t>
  </si>
  <si>
    <t>медсестер</t>
  </si>
  <si>
    <t>медицинских статистиков</t>
  </si>
  <si>
    <t>инженерно-технических работников</t>
  </si>
  <si>
    <t>число до сотых</t>
  </si>
  <si>
    <t>Вид регистра</t>
  </si>
  <si>
    <t>Разработчик программы</t>
  </si>
  <si>
    <t>Название программы (версии)</t>
  </si>
  <si>
    <t>Год начала действия регистра</t>
  </si>
  <si>
    <t>Число больных в БД</t>
  </si>
  <si>
    <t>Популяционный регистр</t>
  </si>
  <si>
    <t>Госпитальный регистр</t>
  </si>
  <si>
    <t>Почтовый адрес</t>
  </si>
  <si>
    <t>Поликлиника</t>
  </si>
  <si>
    <t>Каньоны</t>
  </si>
  <si>
    <t>Пансионат</t>
  </si>
  <si>
    <t>число каньонов</t>
  </si>
  <si>
    <t>помещения для:</t>
  </si>
  <si>
    <t>внутриполостной гамма-терапии (да/нет)</t>
  </si>
  <si>
    <t>близкофокусной Rö-терапии (да/нет)</t>
  </si>
  <si>
    <t>Наименования анализов (процедур), которые производит лаборатория</t>
  </si>
  <si>
    <t>Число анализов, производимых в год</t>
  </si>
  <si>
    <t>Изотопы, применяемые в лечебных целях</t>
  </si>
  <si>
    <t>Изотопы, применяемые в диагностических целях</t>
  </si>
  <si>
    <t>Источники используемые для получения радионуклидов</t>
  </si>
  <si>
    <t>Наименование, марка, модель</t>
  </si>
  <si>
    <t>год ввода в эксплуатацию</t>
  </si>
  <si>
    <t>Наименование прибора (модель, фирма)</t>
  </si>
  <si>
    <t>Число процедур</t>
  </si>
  <si>
    <t>диагностических</t>
  </si>
  <si>
    <t>лечебных</t>
  </si>
  <si>
    <t>в. т.ч. эндоскопические</t>
  </si>
  <si>
    <t xml:space="preserve">Год выпуска </t>
  </si>
  <si>
    <t>Число единиц</t>
  </si>
  <si>
    <t>примечания</t>
  </si>
  <si>
    <t>Реанимационно-анестезиологическое</t>
  </si>
  <si>
    <t>Оснащенность операционных</t>
  </si>
  <si>
    <t>Наименования исследований, которые производит лаборатория</t>
  </si>
  <si>
    <t xml:space="preserve">объектов исследований </t>
  </si>
  <si>
    <t>случаев исследований</t>
  </si>
  <si>
    <t xml:space="preserve">обследованных  пациентов </t>
  </si>
  <si>
    <t>Цитологические исследования/ анализы</t>
  </si>
  <si>
    <t>Гистологические исследования/ анализы</t>
  </si>
  <si>
    <t>год выпуска</t>
  </si>
  <si>
    <t>Цитологические лаборатории</t>
  </si>
  <si>
    <t>Гистологические лаборатории</t>
  </si>
  <si>
    <t xml:space="preserve">Имеет в своем составе:          </t>
  </si>
  <si>
    <t>маммографы</t>
  </si>
  <si>
    <t>ds19.029</t>
  </si>
  <si>
    <t>Госпитализация в диагностических целях с постановкой/ подтверждением диагноза злокачественного новообразования с использованием ПЭТ КТ</t>
  </si>
  <si>
    <t>ds19.033</t>
  </si>
  <si>
    <t>Госпитализация в диагностических целях с проведением биопсии и последующим проведением молекулярно-генетического и/или иммуногистохимического исследования</t>
  </si>
  <si>
    <t>Характеристика  использованных групп КСГ</t>
  </si>
  <si>
    <t>Кодировка   КСГ</t>
  </si>
  <si>
    <t>ds19.016</t>
  </si>
  <si>
    <t>ds19.017</t>
  </si>
  <si>
    <t>ds19.018</t>
  </si>
  <si>
    <t>ds19.019</t>
  </si>
  <si>
    <t>ds19.020</t>
  </si>
  <si>
    <t>ds19.021</t>
  </si>
  <si>
    <t>ds19.022</t>
  </si>
  <si>
    <t>ds19.023</t>
  </si>
  <si>
    <t>ds19.024</t>
  </si>
  <si>
    <t>ds19.025</t>
  </si>
  <si>
    <t>ds19.026</t>
  </si>
  <si>
    <t>ds19.027</t>
  </si>
  <si>
    <t>ds19.030</t>
  </si>
  <si>
    <t>ds19.031</t>
  </si>
  <si>
    <t>ds19.032</t>
  </si>
  <si>
    <t>ds19.028</t>
  </si>
  <si>
    <t>ds19.034</t>
  </si>
  <si>
    <t>ds19.035</t>
  </si>
  <si>
    <t>ds19.036</t>
  </si>
  <si>
    <t xml:space="preserve">отделение рентгенодиагностики </t>
  </si>
  <si>
    <t>отделение ультразвуковой диагностики</t>
  </si>
  <si>
    <t xml:space="preserve">эндоскопическое отделение </t>
  </si>
  <si>
    <t xml:space="preserve">отделение функциональной диагностики </t>
  </si>
  <si>
    <t>клинико-диагностическая лаборатория</t>
  </si>
  <si>
    <t>патологоанатомическое отделение</t>
  </si>
  <si>
    <t xml:space="preserve">цитологическая лаборатория </t>
  </si>
  <si>
    <t xml:space="preserve">лаборатория молекулярно-генетической диагностики </t>
  </si>
  <si>
    <t>Число операционных в блоке</t>
  </si>
  <si>
    <t>Число реанимационных коек</t>
  </si>
  <si>
    <t xml:space="preserve"> противоопухолевой лекарственной (химиотерапия) терапии </t>
  </si>
  <si>
    <t xml:space="preserve"> противоопухолевой лучевой терапии </t>
  </si>
  <si>
    <t xml:space="preserve">противоопухолевой лучевой в сочетании с лекарственной терапией </t>
  </si>
  <si>
    <t xml:space="preserve">хирургического лечения ЗНО </t>
  </si>
  <si>
    <t>иные КСГ при оказании медицинской помощи больным с ЗНО</t>
  </si>
  <si>
    <t xml:space="preserve"> противоопухолевой лучевая терапии </t>
  </si>
  <si>
    <t>хирургического лечения ЗНО в условиях круглосуточного стационара</t>
  </si>
  <si>
    <t>иные КСГ при оказании медицинской помощи больным с ЗНО в условиях круглосуточного стационара</t>
  </si>
  <si>
    <t>Наименование НМТ лечения, диагностики, профилактики, реабилитации</t>
  </si>
  <si>
    <t>GodSegodni</t>
  </si>
  <si>
    <t>Licens</t>
  </si>
  <si>
    <t>Тип</t>
  </si>
  <si>
    <t xml:space="preserve">Число
 зданий </t>
  </si>
  <si>
    <t>Типовой проект
(да/нет)</t>
  </si>
  <si>
    <t>Индивидуальный проект
(да/нет)</t>
  </si>
  <si>
    <t>Приспособленное помещение
(да/нет)</t>
  </si>
  <si>
    <t>Проведение последнего  капитального ремонта, реконструкций
(год)</t>
  </si>
  <si>
    <t>Планируемые строительство, реконструкции, капитальный ремонт
(год)</t>
  </si>
  <si>
    <t>Радиологический
 корпус</t>
  </si>
  <si>
    <t>Лечебный
корпус</t>
  </si>
  <si>
    <t>дистанционной 
гамма-терапии
(да/нет)</t>
  </si>
  <si>
    <t>Год 
постройки</t>
  </si>
  <si>
    <t>Наименование должности
(специальности)</t>
  </si>
  <si>
    <t>Число
коек</t>
  </si>
  <si>
    <t>в т.ч. получивших
высокотехнологичную
медицинскую помощь</t>
  </si>
  <si>
    <t>Segodni</t>
  </si>
  <si>
    <t>Адрес, ФИО лиц, на которых выдано разрешение
на применение НМТ</t>
  </si>
  <si>
    <t xml:space="preserve"> ПЭВМ </t>
  </si>
  <si>
    <t>Число штатных единиц</t>
  </si>
  <si>
    <t>медицинских 
ускорителей
(да/нет)</t>
  </si>
  <si>
    <t>число  госпита-лизаций</t>
  </si>
  <si>
    <t>Всего, 
тыс. рублей</t>
  </si>
  <si>
    <t>лучевая 
терапия</t>
  </si>
  <si>
    <t>Условие оказания
 медицинской помощи</t>
  </si>
  <si>
    <t>лучевая терапия
в сочетании с противо
-опухолевой лекарственной терапией</t>
  </si>
  <si>
    <t>Всего,
тыс. pублей</t>
  </si>
  <si>
    <t>число 
случаев</t>
  </si>
  <si>
    <t>число
пациентов</t>
  </si>
  <si>
    <t>в других
НМИЦ</t>
  </si>
  <si>
    <t>в т.ч
в круглосуточном стационаре</t>
  </si>
  <si>
    <t xml:space="preserve">  в т.ч 
дневном стационаре</t>
  </si>
  <si>
    <t>в т.ч. 
амбулаторно</t>
  </si>
  <si>
    <t>в т.ч.
 профилактика</t>
  </si>
  <si>
    <t>в т.ч.
 ремонт</t>
  </si>
  <si>
    <t>Номер разрешения 
на применение НМТ</t>
  </si>
  <si>
    <t>Число больных,
кому применялась НМТ</t>
  </si>
  <si>
    <t>Нет</t>
  </si>
  <si>
    <t>противо-опухолевая лекарственная терапия</t>
  </si>
  <si>
    <t>операционный материал</t>
  </si>
  <si>
    <t>биопсийный материал</t>
  </si>
  <si>
    <t>аутопсии</t>
  </si>
  <si>
    <t>HER2</t>
  </si>
  <si>
    <t>PD-L1</t>
  </si>
  <si>
    <t>число случаев лечения
/госпита-
лизаций</t>
  </si>
  <si>
    <t>Планируемые строительство, реконструкции, капитальный ремонт
(объем капвложений)
тыс.pублей</t>
  </si>
  <si>
    <t>Дата получения
разрешения на 
применение НМТ
(дд.мм.гггг)</t>
  </si>
  <si>
    <t>Дата выдачи
(дд.мм.гггг)</t>
  </si>
  <si>
    <t>Число случаев использованных КСГ</t>
  </si>
  <si>
    <t>Число приборов</t>
  </si>
  <si>
    <t>Заполняется всеми медицинскими организациями, оказывающими реабилитационную и/или паллиативную помощь онкологическим больным.</t>
  </si>
  <si>
    <t>Наличие программного продукта (да/нет)</t>
  </si>
  <si>
    <t>Наименование программного продукта</t>
  </si>
  <si>
    <t>Разработчик программного продукта</t>
  </si>
  <si>
    <t>Краткая характеристика программы</t>
  </si>
  <si>
    <t>программы персонифицированного учета медикаментов</t>
  </si>
  <si>
    <t>МИС медицинской организации</t>
  </si>
  <si>
    <t>региональная МИС</t>
  </si>
  <si>
    <t>ЛИС (лабораторная информационная система)</t>
  </si>
  <si>
    <t>РИС (радиологическая информационная система)</t>
  </si>
  <si>
    <t>наличие централизованного архива медицинских изображений</t>
  </si>
  <si>
    <t xml:space="preserve">Количество прижизненных исследований в год  </t>
  </si>
  <si>
    <t>Иммуногистохимические и молекулярно-генетические исследования</t>
  </si>
  <si>
    <t>ER</t>
  </si>
  <si>
    <t>PR</t>
  </si>
  <si>
    <t>FISH: HER2 </t>
  </si>
  <si>
    <t>Ki67</t>
  </si>
  <si>
    <t>dMMR</t>
  </si>
  <si>
    <t>MLH1</t>
  </si>
  <si>
    <t>PMS2</t>
  </si>
  <si>
    <t>MSH2</t>
  </si>
  <si>
    <t>MSH6</t>
  </si>
  <si>
    <t>ALK (Ventana)</t>
  </si>
  <si>
    <t>EGFR</t>
  </si>
  <si>
    <t>ALK</t>
  </si>
  <si>
    <t>BRAF</t>
  </si>
  <si>
    <t>KRAS</t>
  </si>
  <si>
    <t>NRAS</t>
  </si>
  <si>
    <t>MSI</t>
  </si>
  <si>
    <t>Молекулярная генетика</t>
  </si>
  <si>
    <t xml:space="preserve"> (заполняют все организации, имеющие в своем составе цитологические и/или гистологические лаборатории )</t>
  </si>
  <si>
    <t>Оказанная медицинская помощь другими МО</t>
  </si>
  <si>
    <t>Лучевые методы диагностики</t>
  </si>
  <si>
    <t>В ФГБУ "НМИЦ радиологии"</t>
  </si>
  <si>
    <t>из них</t>
  </si>
  <si>
    <t>число консультаций, проведенных с использованием телемедицинских технологий</t>
  </si>
  <si>
    <t>число консилиумов, проведенных с использованием телемедицинских технологий</t>
  </si>
  <si>
    <t>Из них число случаев, в которых полученные рекомендации были учтены при определении тактики лечения</t>
  </si>
  <si>
    <t>Молекулярно-генетические исследования</t>
  </si>
  <si>
    <t>Морфологиические исследования  (ИГХ, гистология)</t>
  </si>
  <si>
    <t>Число случаев оказания медицинской помощи с использованием телемедицинских технологий, всего</t>
  </si>
  <si>
    <t>Число пациентов которым была оказана медицинская помощь с использованием телемедицинских технологий</t>
  </si>
  <si>
    <t>Число случаев направленных в референс центр, всего</t>
  </si>
  <si>
    <t>Проводят диспансеризацию и профилактические осмотры
(да, нет)</t>
  </si>
  <si>
    <t>метод «двойного чтения рентгенограмм»
(да/нет)</t>
  </si>
  <si>
    <t>собственную гистологическую лабораторию
 (да/нет)</t>
  </si>
  <si>
    <t>собственную цитологическую лабораторию
(да/нет)</t>
  </si>
  <si>
    <t>метод цитологического скрининга с использованием жидкостной цитологии
(да/нет)</t>
  </si>
  <si>
    <t>число комплексов / аппаратов</t>
  </si>
  <si>
    <t>Год ввода в 
эксплуатацию</t>
  </si>
  <si>
    <t>Всего комплексов</t>
  </si>
  <si>
    <t>Всего аппаратов</t>
  </si>
  <si>
    <t>число врачебных должностей в подразделении 
(всего)</t>
  </si>
  <si>
    <t>число должностей среднего персонала в подразделении
(всего)</t>
  </si>
  <si>
    <t xml:space="preserve">Направлено на цитологическое исследование </t>
  </si>
  <si>
    <t>Направлено на гистологическое исследование</t>
  </si>
  <si>
    <t>Направлено в онкологические учреждение</t>
  </si>
  <si>
    <t xml:space="preserve">Мужчин </t>
  </si>
  <si>
    <t>Женщин</t>
  </si>
  <si>
    <t>ЦОАП 
(название филиала)</t>
  </si>
  <si>
    <t>число коек дневного стационара 
(всего)</t>
  </si>
  <si>
    <t>Объемы помощи, оказанные в дневном стационаре
 (за год)</t>
  </si>
  <si>
    <t>Объемы помощи, оказанной амбулаторно
(за год)</t>
  </si>
  <si>
    <t>всего объемов</t>
  </si>
  <si>
    <t>число случаев</t>
  </si>
  <si>
    <t>Выявлено  ЗНО и новообразований in situ</t>
  </si>
  <si>
    <t>Мужчин</t>
  </si>
  <si>
    <t xml:space="preserve"> (Заполняют все организации)</t>
  </si>
  <si>
    <t>(заполняют онкодиспансеры и приравненные к ним )</t>
  </si>
  <si>
    <t>(заполняют онкодиспансеры и приравненными к ним )</t>
  </si>
  <si>
    <t xml:space="preserve">  (заполняют онкодиспансеры и приравненные к ним )</t>
  </si>
  <si>
    <t>Среднегодовая занятость больничной койки</t>
  </si>
  <si>
    <t>Число операций</t>
  </si>
  <si>
    <t>Число оперированных больных</t>
  </si>
  <si>
    <t>Число выполненных операций</t>
  </si>
  <si>
    <t xml:space="preserve"> (заполняют онкодиспансеры и приравненные к ним )</t>
  </si>
  <si>
    <t xml:space="preserve"> (заполняют все организации )</t>
  </si>
  <si>
    <t>Наименование рентгенодиагностических аппаратов (модель, фирма)</t>
  </si>
  <si>
    <t>Наименование исследований, которые производятся</t>
  </si>
  <si>
    <t>(Заполняют онкологические диспансеры и приравненными к ним )</t>
  </si>
  <si>
    <t>Таблица № 1. Анализ работы медицинского оборудования в организации.</t>
  </si>
  <si>
    <t>Табл.№2.2. Передвижные диагностические комплексы для диагностики ЗНО</t>
  </si>
  <si>
    <t>Табл. № 2.1. Организация ранней диагностики ЗНО</t>
  </si>
  <si>
    <t>Табл.№ 2.3. Организация работы смотровых кабинетов, первичных онкологических кабинетов и отделений, ЦАОПов</t>
  </si>
  <si>
    <t>Табл.№ 2.4.  Работа смотровых кабинетов</t>
  </si>
  <si>
    <t>Табл.№ 3.  Использование КСГ при проведении противоопухолевой лекарственной (химиотерапия) терапии пациентам с онкологическими заболеваниями в условиях дневного стационара ЦАОПа</t>
  </si>
  <si>
    <t>Табл. 4. Характеристика медицинских организаций, оказывающих  реабилитационную и  паллиативную помощь онкологическим больным</t>
  </si>
  <si>
    <t xml:space="preserve">Организация реабилитационной помощи онкологическим больным </t>
  </si>
  <si>
    <t>Организация паллиативной помощи онкологическим больным</t>
  </si>
  <si>
    <t xml:space="preserve">Табл. 5. Характеристика кадровой обеспеченности медицинской организации </t>
  </si>
  <si>
    <t>Табл. 6. Оснащенность медицинской организации аппаратами для лучевой терапии и их работа (радиотерапевтическое оборудование)</t>
  </si>
  <si>
    <t>Табл. 7. Оснащенность аппаратами для лучевой диагностики и их работа.</t>
  </si>
  <si>
    <t>Табл. 8. Оснащенность медицинской организации эндоскопической аппаратурой и их работа.</t>
  </si>
  <si>
    <t xml:space="preserve">Табл. 9. Оснащенность медицинских организаций радиоизотопной аппаратурой и их работа. </t>
  </si>
  <si>
    <t>Табл. 10. Оснащенность медицинской организации аппаратурой для фотодинамической терапии и ее работа.</t>
  </si>
  <si>
    <t xml:space="preserve">Табл. 11. Оснащенность патоморфологической службы и их работа. </t>
  </si>
  <si>
    <t xml:space="preserve">Табл.№ 12. Характеристика зданий. </t>
  </si>
  <si>
    <t xml:space="preserve">Характеристика каньонов. </t>
  </si>
  <si>
    <t>Табл. 13. Структура стационарных отделений Медицинской организации</t>
  </si>
  <si>
    <t xml:space="preserve">Табл. №15. Медицинская помощь, оказанная в амбулаторных условиях  </t>
  </si>
  <si>
    <t>Табл.16.    Характеристика медицинской помощи, оказанной с использованием телемедицинских технологий</t>
  </si>
  <si>
    <t xml:space="preserve">Табл.№ 17 Использование КСГ при  лечении пациентов с онкологическими заболеваниями в условиях дневного стационара </t>
  </si>
  <si>
    <t xml:space="preserve">Табл.№ 18.  Использование КСГ при  лечении пациентов с онкологическими заболеваниями в условиях круглосуточного стационара  </t>
  </si>
  <si>
    <t xml:space="preserve">19. Организационно-методическая работа Онкодиспансера </t>
  </si>
  <si>
    <t xml:space="preserve"> Кадровый состав организационно-методического отдела (кабинета)</t>
  </si>
  <si>
    <t>Раковый регистр</t>
  </si>
  <si>
    <t xml:space="preserve">Табл.№ 20. Структура и состав диагностических отделений (кабинетов) Онкодиспансера </t>
  </si>
  <si>
    <t xml:space="preserve">Характеристика иных подразделений Онкодиспансера. </t>
  </si>
  <si>
    <t xml:space="preserve">Табл. 21. Информационное обеспечение медицинской организации
</t>
  </si>
  <si>
    <t>Оснащенность средствами компьютерной техники и телекоммуникации</t>
  </si>
  <si>
    <t>Перечислить прикладные медицинские программные продукты, используемые в медицинской организации</t>
  </si>
  <si>
    <t xml:space="preserve">Табл.№ 22. Оснащенность основным реанимационно-анестезиологическим оборудованием и оснащенность операционных </t>
  </si>
  <si>
    <t xml:space="preserve">Табл. 23.  Внедрение новых технологий диагностики и лечения онкологических больных (НМТ)   </t>
  </si>
  <si>
    <t xml:space="preserve">Табл. 24.  Информация о лицензии на медицинскую деятельность по профилю "онкология"      </t>
  </si>
  <si>
    <r>
      <t xml:space="preserve">Табл. 25. Информация о наличии  </t>
    </r>
    <r>
      <rPr>
        <b/>
        <i/>
        <u/>
        <sz val="14"/>
        <color indexed="8"/>
        <rFont val="Calibri"/>
        <family val="2"/>
        <charset val="204"/>
      </rPr>
      <t xml:space="preserve">клинических кафедр онкологического профиля </t>
    </r>
    <r>
      <rPr>
        <b/>
        <sz val="14"/>
        <color indexed="8"/>
        <rFont val="Calibri"/>
        <family val="2"/>
        <charset val="204"/>
      </rPr>
      <t xml:space="preserve">ГБОУ высшего профессионального образования Минздрава РФ и Минобразования РФ.  </t>
    </r>
  </si>
  <si>
    <t xml:space="preserve">Табл. № 2.5.  Помощь пациентам с ЗНО в ЦАОП </t>
  </si>
  <si>
    <r>
      <t>Табл.№ 14. Характеристика медицинской помощи, оказанной в условиях дневного и круглосуточного стационаров
(</t>
    </r>
    <r>
      <rPr>
        <b/>
        <sz val="14"/>
        <color indexed="10"/>
        <rFont val="Calibri"/>
        <family val="2"/>
        <charset val="204"/>
      </rPr>
      <t>заполняют онкодиспансеры и приравненные к ним</t>
    </r>
    <r>
      <rPr>
        <b/>
        <sz val="14"/>
        <color indexed="8"/>
        <rFont val="Calibri"/>
        <family val="2"/>
        <charset val="204"/>
      </rPr>
      <t xml:space="preserve"> )</t>
    </r>
  </si>
  <si>
    <t>лучевая терапия в сочетании с противо-
опухолевой лекарственной терапией</t>
  </si>
  <si>
    <t>Операции на кишечнике и анальной области при злокачественных новообразованиях (уровень 2)</t>
  </si>
  <si>
    <t>Прочие</t>
  </si>
  <si>
    <t>Отчетный год</t>
  </si>
  <si>
    <t>ds19.037</t>
  </si>
  <si>
    <t>ds19.038</t>
  </si>
  <si>
    <t>ds19.039</t>
  </si>
  <si>
    <t>ds19.040</t>
  </si>
  <si>
    <t>ds19.042</t>
  </si>
  <si>
    <t>ds19.043</t>
  </si>
  <si>
    <t>Количество пациентов, прошедших исследование</t>
  </si>
  <si>
    <t>st36.012</t>
  </si>
  <si>
    <t>Злокачественное новообразование без специального противоопухолевого лечения</t>
  </si>
  <si>
    <t>статистик</t>
  </si>
  <si>
    <t>аналитик</t>
  </si>
  <si>
    <t>архивариус</t>
  </si>
  <si>
    <t>оператор ЭВМ</t>
  </si>
  <si>
    <t>Число пациентов, прошедших исследование</t>
  </si>
  <si>
    <t>Мощность (койки/посещений в смену)</t>
  </si>
  <si>
    <t>врач-радиолог</t>
  </si>
  <si>
    <t xml:space="preserve"> врач-онколог (взрослый)</t>
  </si>
  <si>
    <t>врач-онколог )детский)</t>
  </si>
  <si>
    <t>Операции при злокачественных новообразованиях почки и мочевыделительной системы (уровень 1)</t>
  </si>
  <si>
    <t>Число проведенных исследований</t>
  </si>
  <si>
    <t xml:space="preserve"> Проводимые  исследования/ анализы</t>
  </si>
  <si>
    <t xml:space="preserve"> Оснащенность  лабораторий</t>
  </si>
  <si>
    <t>Информационно-вычислительный центр</t>
  </si>
  <si>
    <t>Архив</t>
  </si>
  <si>
    <t>Приемное отделение</t>
  </si>
  <si>
    <t>Инженерная служба</t>
  </si>
  <si>
    <t>Ремонтно-эксплуатационная хозяйственная служба</t>
  </si>
  <si>
    <t>Отдел медицинской статистики</t>
  </si>
  <si>
    <t>Организационно-методический отдел</t>
  </si>
  <si>
    <t>Данные за отчетный год</t>
  </si>
  <si>
    <t>registr</t>
  </si>
  <si>
    <t>Eps</t>
  </si>
  <si>
    <t>ds36.006</t>
  </si>
  <si>
    <t>Число случаев 
использо-ванных
КСГ</t>
  </si>
  <si>
    <t>%
от общего числа
использо-ванных
КСГ</t>
  </si>
  <si>
    <t>AA</t>
  </si>
  <si>
    <t>AB</t>
  </si>
  <si>
    <t>AC</t>
  </si>
  <si>
    <t>AD</t>
  </si>
  <si>
    <t>AE</t>
  </si>
  <si>
    <t>AG</t>
  </si>
  <si>
    <t>AH</t>
  </si>
  <si>
    <t>AI</t>
  </si>
  <si>
    <t>AJ</t>
  </si>
  <si>
    <t>Z</t>
  </si>
  <si>
    <t>Да</t>
  </si>
  <si>
    <t>Лучевые повреждения</t>
  </si>
  <si>
    <t>ds19.079</t>
  </si>
  <si>
    <t>ЗНО лимфоидной и кроветворной тканей, лекарственная терапия с применением отдельных препаратов (по перечню), взрослые (уровень 8)</t>
  </si>
  <si>
    <t>ds19.078</t>
  </si>
  <si>
    <t>ЗНО лимфоидной и кроветворной тканей, лекарственная терапия с применением отдельных препаратов (по перечню), взрослые (уровень 7)</t>
  </si>
  <si>
    <t>ds19.077</t>
  </si>
  <si>
    <t>ЗНО лимфоидной и кроветворной тканей, лекарственная терапия с применением отдельных препаратов (по перечню), взрослые (уровень 6)</t>
  </si>
  <si>
    <t>ds19.076</t>
  </si>
  <si>
    <t>ЗНО лимфоидной и кроветворной тканей, лекарственная терапия с применением отдельных препаратов (по перечню), взрослые (уровень 5)</t>
  </si>
  <si>
    <t>ds19.075</t>
  </si>
  <si>
    <t>ЗНО лимфоидной и кроветворной тканей, лекарственная терапия с применением отдельных препаратов (по перечню), взрослые (уровень 4)</t>
  </si>
  <si>
    <t>ds19.074</t>
  </si>
  <si>
    <t>ЗНО лимфоидной и кроветворной тканей, лекарственная терапия с применением отдельных препаратов (по перечню), взрослые (уровень 3)</t>
  </si>
  <si>
    <t>ds19.073</t>
  </si>
  <si>
    <t>ЗНО лимфоидной и кроветворной тканей, лекарственная терапия с применением отдельных препаратов (по перечню), взрослые (уровень 2)</t>
  </si>
  <si>
    <t>ds19.072</t>
  </si>
  <si>
    <t>ЗНО лимфоидной и кроветворной тканей, лекарственная терапия с применением отдельных препаратов (по перечню), взрослые (уровень 1)</t>
  </si>
  <si>
    <t>ds19.071</t>
  </si>
  <si>
    <t>ЗНО лимфоидной и кроветворной тканей, лекарственная терапия, взрослые (уровень 4)</t>
  </si>
  <si>
    <t>ds19.070</t>
  </si>
  <si>
    <t>ЗНО лимфоидной и кроветворной тканей, лекарственная терапия, взрослые (уровень 3)</t>
  </si>
  <si>
    <t>ds19.069</t>
  </si>
  <si>
    <t>ЗНО лимфоидной и кроветворной тканей, лекарственная терапия, взрослые (уровень 2)</t>
  </si>
  <si>
    <t>ds19.068</t>
  </si>
  <si>
    <t>ЗНО лимфоидной и кроветворной тканей, лекарственная терапия, взрослые (уровень 1)</t>
  </si>
  <si>
    <t>ds19.067</t>
  </si>
  <si>
    <t>ЗНО лимфоидной и кроветворной тканей без специального противоопухолевого лечения (уровень 4)</t>
  </si>
  <si>
    <t>ds19.066</t>
  </si>
  <si>
    <t>ЗНО лимфоидной и кроветворной тканей без специального противоопухолевого лечения (уровень 3)</t>
  </si>
  <si>
    <t>ds19.065</t>
  </si>
  <si>
    <t>ЗНО лимфоидной и кроветворной тканей без специального противоопухолевого лечения (уровень 2)</t>
  </si>
  <si>
    <t>ds19.064</t>
  </si>
  <si>
    <t>ЗНО лимфоидной и кроветворной тканей без специального противоопухолевого лечения (уровень 1)</t>
  </si>
  <si>
    <t>ds19.063</t>
  </si>
  <si>
    <t>ds19.062</t>
  </si>
  <si>
    <t>ds19.061</t>
  </si>
  <si>
    <t>ds19.060</t>
  </si>
  <si>
    <t>ds19.059</t>
  </si>
  <si>
    <t>ds19.058</t>
  </si>
  <si>
    <t>ds19.057</t>
  </si>
  <si>
    <t>ds19.056</t>
  </si>
  <si>
    <t>ds19.055</t>
  </si>
  <si>
    <t>ds19.054</t>
  </si>
  <si>
    <t>ds19.053</t>
  </si>
  <si>
    <t>ds19.052</t>
  </si>
  <si>
    <t>ds19.051</t>
  </si>
  <si>
    <t>ds19.050</t>
  </si>
  <si>
    <t>ds19.049</t>
  </si>
  <si>
    <t>ds19.048</t>
  </si>
  <si>
    <t>ds19.047</t>
  </si>
  <si>
    <t>ds19.046</t>
  </si>
  <si>
    <t>ds19.045</t>
  </si>
  <si>
    <t>ds19.044</t>
  </si>
  <si>
    <t>ds19.041</t>
  </si>
  <si>
    <t>st19.103</t>
  </si>
  <si>
    <t>st19.102</t>
  </si>
  <si>
    <t>st19.101</t>
  </si>
  <si>
    <t>st19.100</t>
  </si>
  <si>
    <t>st19.099</t>
  </si>
  <si>
    <t>st19.098</t>
  </si>
  <si>
    <t>st19.097</t>
  </si>
  <si>
    <t>st19.096</t>
  </si>
  <si>
    <t>st19.095</t>
  </si>
  <si>
    <t>st19.094</t>
  </si>
  <si>
    <t>st19.093</t>
  </si>
  <si>
    <t>st19.092</t>
  </si>
  <si>
    <t>st19.091</t>
  </si>
  <si>
    <t>st19.090</t>
  </si>
  <si>
    <t>st19.089</t>
  </si>
  <si>
    <t>st19.088</t>
  </si>
  <si>
    <t>st19.087</t>
  </si>
  <si>
    <t>st19.086</t>
  </si>
  <si>
    <t>st19.085</t>
  </si>
  <si>
    <t>st19.084</t>
  </si>
  <si>
    <t>st19.083</t>
  </si>
  <si>
    <t>st19.082</t>
  </si>
  <si>
    <t>st19.081</t>
  </si>
  <si>
    <t>st19.080</t>
  </si>
  <si>
    <t>st19.079</t>
  </si>
  <si>
    <t>st19.078</t>
  </si>
  <si>
    <t>st19.077</t>
  </si>
  <si>
    <t>st19.076</t>
  </si>
  <si>
    <t>st19.075</t>
  </si>
  <si>
    <t>st19.074</t>
  </si>
  <si>
    <t>st19.073</t>
  </si>
  <si>
    <t>st19.072</t>
  </si>
  <si>
    <t>st19.071</t>
  </si>
  <si>
    <t>st19.070</t>
  </si>
  <si>
    <t>st19.069</t>
  </si>
  <si>
    <t>st19.068</t>
  </si>
  <si>
    <t>st19.067</t>
  </si>
  <si>
    <t>st19.066</t>
  </si>
  <si>
    <t>st19.065</t>
  </si>
  <si>
    <t>st19.064</t>
  </si>
  <si>
    <t>st19.063</t>
  </si>
  <si>
    <t>st19.062</t>
  </si>
  <si>
    <t>st19.038</t>
  </si>
  <si>
    <t>Фебрильная нейтропения, агранулоцитоз вследствие проведения лекарственной терапии злокачественных новообразований</t>
  </si>
  <si>
    <t>st19.037</t>
  </si>
  <si>
    <t>колоноскоп</t>
  </si>
  <si>
    <t>мазок на онкоцитологию</t>
  </si>
  <si>
    <t>Аппарат ультрозвуковой ALOKA</t>
  </si>
  <si>
    <t>Аппарат Ренгенограф СД-РА- "ТМО"</t>
  </si>
  <si>
    <t>ПАЗ</t>
  </si>
  <si>
    <t>ВКМ 3033-02</t>
  </si>
  <si>
    <t>ВКМ 3033-01</t>
  </si>
  <si>
    <t>Видеоколоноскоп "ПЕНТАКС" ЕС 380 LKP</t>
  </si>
  <si>
    <t>Гастроскоп</t>
  </si>
  <si>
    <t>Фиброскоп ПЕНТАКС</t>
  </si>
  <si>
    <t>Фиброскоп ПЕНТАКС F8-34V2</t>
  </si>
  <si>
    <t>МЦРУ "Сибирь" малодозная цифровая установка</t>
  </si>
  <si>
    <t>ренгенодиагностические иследования</t>
  </si>
  <si>
    <t>флюорографические иследования</t>
  </si>
  <si>
    <t>Аппарат ультрозвуковой переносной MINARAY</t>
  </si>
  <si>
    <t>Аппарат ультрозвуковой SONIXOP</t>
  </si>
  <si>
    <t>Аппарат ультрозвуковой SMARTECHO</t>
  </si>
  <si>
    <t>Аппарат Ренгенограф ProteusXR 1</t>
  </si>
  <si>
    <t>ФМЦ НП -0  малодозная цифровая установка</t>
  </si>
</sst>
</file>

<file path=xl/styles.xml><?xml version="1.0" encoding="utf-8"?>
<styleSheet xmlns="http://schemas.openxmlformats.org/spreadsheetml/2006/main">
  <numFmts count="5">
    <numFmt numFmtId="164" formatCode="0000"/>
    <numFmt numFmtId="165" formatCode="0.0%"/>
    <numFmt numFmtId="166" formatCode="0.00&quot; тыс.руб.&quot;"/>
    <numFmt numFmtId="167" formatCode=";;;"/>
    <numFmt numFmtId="168" formatCode="0.000"/>
  </numFmts>
  <fonts count="4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trike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trike/>
      <u/>
      <sz val="11"/>
      <color indexed="30"/>
      <name val="Calibri"/>
      <family val="2"/>
      <charset val="204"/>
    </font>
    <font>
      <sz val="9"/>
      <color indexed="10"/>
      <name val="Calibri"/>
      <family val="2"/>
      <charset val="204"/>
    </font>
    <font>
      <sz val="8"/>
      <color indexed="10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u/>
      <sz val="14"/>
      <color indexed="8"/>
      <name val="Calibri"/>
      <family val="2"/>
      <charset val="204"/>
    </font>
    <font>
      <b/>
      <i/>
      <u/>
      <sz val="14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color indexed="10"/>
      <name val="Calibri"/>
      <family val="2"/>
      <charset val="204"/>
    </font>
    <font>
      <sz val="14"/>
      <color indexed="10"/>
      <name val="Calibri"/>
      <family val="2"/>
      <charset val="204"/>
    </font>
    <font>
      <sz val="14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color indexed="10"/>
      <name val="Calibri"/>
      <family val="2"/>
      <charset val="204"/>
    </font>
    <font>
      <sz val="9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10"/>
      <name val="Calibri"/>
      <family val="2"/>
      <charset val="204"/>
      <scheme val="minor"/>
    </font>
    <font>
      <sz val="9"/>
      <color indexed="10"/>
      <name val="Calibri"/>
      <family val="2"/>
      <charset val="204"/>
      <scheme val="minor"/>
    </font>
    <font>
      <sz val="9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</cellStyleXfs>
  <cellXfs count="9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1" fontId="7" fillId="0" borderId="1" xfId="0" applyNumberFormat="1" applyFont="1" applyBorder="1" applyAlignment="1" applyProtection="1">
      <alignment vertical="center"/>
      <protection locked="0"/>
    </xf>
    <xf numFmtId="165" fontId="7" fillId="0" borderId="1" xfId="0" applyNumberFormat="1" applyFont="1" applyBorder="1" applyAlignment="1" applyProtection="1">
      <alignment vertical="center"/>
      <protection locked="0"/>
    </xf>
    <xf numFmtId="1" fontId="5" fillId="0" borderId="15" xfId="0" applyNumberFormat="1" applyFont="1" applyBorder="1" applyAlignment="1" applyProtection="1">
      <alignment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" fontId="5" fillId="0" borderId="10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" fontId="5" fillId="0" borderId="14" xfId="0" applyNumberFormat="1" applyFont="1" applyBorder="1" applyAlignment="1" applyProtection="1">
      <alignment vertical="center"/>
      <protection locked="0"/>
    </xf>
    <xf numFmtId="164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1" fontId="7" fillId="0" borderId="11" xfId="0" applyNumberFormat="1" applyFont="1" applyBorder="1" applyAlignment="1" applyProtection="1">
      <alignment vertical="center"/>
      <protection locked="0"/>
    </xf>
    <xf numFmtId="166" fontId="7" fillId="0" borderId="1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justify"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 applyProtection="1">
      <alignment vertical="center" wrapText="1"/>
      <protection locked="0"/>
    </xf>
    <xf numFmtId="164" fontId="7" fillId="0" borderId="18" xfId="0" applyNumberFormat="1" applyFont="1" applyBorder="1" applyAlignment="1" applyProtection="1">
      <alignment vertical="center" wrapText="1"/>
      <protection locked="0"/>
    </xf>
    <xf numFmtId="164" fontId="7" fillId="0" borderId="6" xfId="0" applyNumberFormat="1" applyFont="1" applyBorder="1" applyAlignment="1" applyProtection="1">
      <alignment vertical="center"/>
      <protection locked="0"/>
    </xf>
    <xf numFmtId="164" fontId="7" fillId="0" borderId="19" xfId="0" applyNumberFormat="1" applyFont="1" applyBorder="1" applyAlignment="1" applyProtection="1">
      <alignment vertical="center"/>
      <protection locked="0"/>
    </xf>
    <xf numFmtId="164" fontId="7" fillId="0" borderId="4" xfId="0" applyNumberFormat="1" applyFont="1" applyBorder="1" applyAlignment="1" applyProtection="1">
      <alignment vertical="center" wrapText="1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1" fontId="7" fillId="0" borderId="6" xfId="0" applyNumberFormat="1" applyFont="1" applyBorder="1" applyAlignment="1" applyProtection="1">
      <alignment vertical="center"/>
      <protection locked="0"/>
    </xf>
    <xf numFmtId="1" fontId="7" fillId="0" borderId="19" xfId="0" applyNumberFormat="1" applyFont="1" applyBorder="1" applyAlignment="1" applyProtection="1">
      <alignment vertical="center"/>
      <protection locked="0"/>
    </xf>
    <xf numFmtId="1" fontId="7" fillId="0" borderId="20" xfId="0" applyNumberFormat="1" applyFont="1" applyBorder="1" applyAlignment="1" applyProtection="1">
      <alignment vertical="center"/>
      <protection locked="0"/>
    </xf>
    <xf numFmtId="1" fontId="7" fillId="0" borderId="21" xfId="0" applyNumberFormat="1" applyFont="1" applyBorder="1" applyAlignment="1" applyProtection="1">
      <alignment vertical="center"/>
      <protection locked="0"/>
    </xf>
    <xf numFmtId="1" fontId="7" fillId="0" borderId="22" xfId="0" applyNumberFormat="1" applyFont="1" applyBorder="1" applyAlignment="1" applyProtection="1">
      <alignment vertical="center"/>
      <protection locked="0"/>
    </xf>
    <xf numFmtId="1" fontId="7" fillId="0" borderId="23" xfId="0" applyNumberFormat="1" applyFont="1" applyBorder="1" applyAlignment="1" applyProtection="1">
      <alignment vertical="center"/>
      <protection locked="0"/>
    </xf>
    <xf numFmtId="1" fontId="7" fillId="0" borderId="18" xfId="0" applyNumberFormat="1" applyFont="1" applyBorder="1" applyAlignment="1" applyProtection="1">
      <alignment vertical="center"/>
      <protection locked="0"/>
    </xf>
    <xf numFmtId="1" fontId="7" fillId="0" borderId="24" xfId="0" applyNumberFormat="1" applyFont="1" applyBorder="1" applyAlignment="1" applyProtection="1">
      <alignment vertical="center"/>
      <protection locked="0"/>
    </xf>
    <xf numFmtId="1" fontId="7" fillId="0" borderId="25" xfId="0" applyNumberFormat="1" applyFont="1" applyBorder="1" applyAlignment="1" applyProtection="1">
      <alignment vertical="center"/>
      <protection locked="0"/>
    </xf>
    <xf numFmtId="1" fontId="7" fillId="0" borderId="26" xfId="0" applyNumberFormat="1" applyFont="1" applyBorder="1" applyAlignment="1" applyProtection="1">
      <alignment vertical="center"/>
      <protection locked="0"/>
    </xf>
    <xf numFmtId="1" fontId="7" fillId="0" borderId="2" xfId="0" applyNumberFormat="1" applyFont="1" applyBorder="1" applyAlignment="1" applyProtection="1">
      <alignment vertical="center"/>
      <protection locked="0"/>
    </xf>
    <xf numFmtId="1" fontId="7" fillId="0" borderId="27" xfId="0" applyNumberFormat="1" applyFont="1" applyBorder="1" applyAlignment="1" applyProtection="1">
      <alignment vertical="center"/>
      <protection locked="0"/>
    </xf>
    <xf numFmtId="1" fontId="7" fillId="0" borderId="28" xfId="0" applyNumberFormat="1" applyFont="1" applyBorder="1" applyAlignment="1" applyProtection="1">
      <alignment vertical="center"/>
      <protection locked="0"/>
    </xf>
    <xf numFmtId="1" fontId="7" fillId="0" borderId="4" xfId="0" applyNumberFormat="1" applyFont="1" applyBorder="1" applyAlignment="1" applyProtection="1">
      <alignment vertical="center"/>
      <protection locked="0"/>
    </xf>
    <xf numFmtId="1" fontId="7" fillId="0" borderId="29" xfId="0" applyNumberFormat="1" applyFont="1" applyBorder="1" applyAlignment="1" applyProtection="1">
      <alignment vertical="center"/>
      <protection locked="0"/>
    </xf>
    <xf numFmtId="1" fontId="7" fillId="0" borderId="30" xfId="0" applyNumberFormat="1" applyFont="1" applyBorder="1" applyAlignment="1" applyProtection="1">
      <alignment vertical="center"/>
      <protection locked="0"/>
    </xf>
    <xf numFmtId="0" fontId="1" fillId="2" borderId="2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7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vertical="center" wrapText="1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1" fillId="2" borderId="39" xfId="0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 applyProtection="1">
      <alignment vertical="center" wrapText="1"/>
      <protection locked="0"/>
    </xf>
    <xf numFmtId="164" fontId="10" fillId="0" borderId="10" xfId="0" applyNumberFormat="1" applyFont="1" applyBorder="1" applyAlignment="1" applyProtection="1">
      <alignment horizontal="center" vertical="center"/>
      <protection locked="0"/>
    </xf>
    <xf numFmtId="1" fontId="10" fillId="0" borderId="10" xfId="0" applyNumberFormat="1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vertical="center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164" fontId="10" fillId="0" borderId="14" xfId="0" applyNumberFormat="1" applyFont="1" applyBorder="1" applyAlignment="1" applyProtection="1">
      <alignment horizontal="center" vertical="center"/>
      <protection locked="0"/>
    </xf>
    <xf numFmtId="1" fontId="10" fillId="0" borderId="14" xfId="0" applyNumberFormat="1" applyFont="1" applyBorder="1" applyAlignment="1" applyProtection="1">
      <alignment vertical="center"/>
      <protection locked="0"/>
    </xf>
    <xf numFmtId="0" fontId="1" fillId="2" borderId="40" xfId="0" applyFont="1" applyFill="1" applyBorder="1" applyAlignment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  <protection locked="0"/>
    </xf>
    <xf numFmtId="1" fontId="7" fillId="0" borderId="15" xfId="0" applyNumberFormat="1" applyFont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vertical="center" wrapText="1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vertical="center"/>
      <protection locked="0"/>
    </xf>
    <xf numFmtId="0" fontId="10" fillId="0" borderId="41" xfId="0" applyFont="1" applyBorder="1" applyAlignment="1" applyProtection="1">
      <alignment vertical="center" wrapText="1"/>
      <protection locked="0"/>
    </xf>
    <xf numFmtId="164" fontId="10" fillId="0" borderId="15" xfId="0" applyNumberFormat="1" applyFont="1" applyBorder="1" applyAlignment="1" applyProtection="1">
      <alignment horizontal="center" vertical="center"/>
      <protection locked="0"/>
    </xf>
    <xf numFmtId="1" fontId="10" fillId="0" borderId="15" xfId="0" applyNumberFormat="1" applyFont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7" fillId="0" borderId="42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7" fillId="0" borderId="43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7" fillId="0" borderId="44" xfId="0" applyFont="1" applyBorder="1" applyAlignment="1" applyProtection="1">
      <alignment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3" fillId="0" borderId="0" xfId="0" quotePrefix="1" applyFont="1" applyAlignment="1">
      <alignment vertical="center" wrapText="1"/>
    </xf>
    <xf numFmtId="0" fontId="10" fillId="0" borderId="0" xfId="0" applyFont="1" applyFill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>
      <alignment horizontal="left" vertical="center" wrapText="1"/>
    </xf>
    <xf numFmtId="0" fontId="7" fillId="0" borderId="46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Fill="1" applyBorder="1" applyAlignment="1" applyProtection="1">
      <alignment vertical="center" wrapText="1"/>
      <protection locked="0"/>
    </xf>
    <xf numFmtId="0" fontId="7" fillId="0" borderId="48" xfId="0" applyFont="1" applyFill="1" applyBorder="1" applyAlignment="1" applyProtection="1">
      <alignment vertical="center" wrapText="1"/>
      <protection locked="0"/>
    </xf>
    <xf numFmtId="0" fontId="1" fillId="2" borderId="4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vertical="center" wrapText="1"/>
    </xf>
    <xf numFmtId="0" fontId="10" fillId="2" borderId="47" xfId="0" applyFont="1" applyFill="1" applyBorder="1" applyAlignment="1">
      <alignment vertical="center" wrapText="1"/>
    </xf>
    <xf numFmtId="1" fontId="7" fillId="0" borderId="41" xfId="0" applyNumberFormat="1" applyFont="1" applyFill="1" applyBorder="1" applyAlignment="1" applyProtection="1">
      <alignment vertical="center"/>
      <protection locked="0"/>
    </xf>
    <xf numFmtId="1" fontId="7" fillId="0" borderId="16" xfId="0" applyNumberFormat="1" applyFont="1" applyFill="1" applyBorder="1" applyAlignment="1" applyProtection="1">
      <alignment vertical="center"/>
      <protection locked="0"/>
    </xf>
    <xf numFmtId="1" fontId="7" fillId="3" borderId="16" xfId="0" applyNumberFormat="1" applyFont="1" applyFill="1" applyBorder="1" applyAlignment="1" applyProtection="1">
      <alignment vertical="center"/>
      <protection locked="0"/>
    </xf>
    <xf numFmtId="1" fontId="7" fillId="3" borderId="50" xfId="0" applyNumberFormat="1" applyFont="1" applyFill="1" applyBorder="1" applyAlignment="1" applyProtection="1">
      <alignment vertical="center"/>
      <protection locked="0"/>
    </xf>
    <xf numFmtId="1" fontId="7" fillId="3" borderId="5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7" fillId="0" borderId="4" xfId="0" applyNumberFormat="1" applyFont="1" applyBorder="1" applyAlignment="1" applyProtection="1">
      <alignment vertical="center"/>
      <protection locked="0"/>
    </xf>
    <xf numFmtId="164" fontId="7" fillId="0" borderId="6" xfId="0" applyNumberFormat="1" applyFont="1" applyBorder="1" applyAlignment="1" applyProtection="1">
      <alignment horizontal="center" vertical="center"/>
      <protection locked="0"/>
    </xf>
    <xf numFmtId="0" fontId="8" fillId="2" borderId="5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vertical="center"/>
      <protection locked="0"/>
    </xf>
    <xf numFmtId="0" fontId="8" fillId="2" borderId="36" xfId="0" applyFont="1" applyFill="1" applyBorder="1" applyAlignment="1">
      <alignment horizontal="centerContinuous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51" xfId="0" applyFont="1" applyBorder="1" applyAlignment="1" applyProtection="1">
      <alignment vertical="center" wrapText="1"/>
      <protection locked="0"/>
    </xf>
    <xf numFmtId="0" fontId="7" fillId="0" borderId="54" xfId="0" applyFont="1" applyBorder="1" applyAlignment="1" applyProtection="1">
      <alignment vertical="center" wrapText="1"/>
      <protection locked="0"/>
    </xf>
    <xf numFmtId="1" fontId="7" fillId="0" borderId="1" xfId="0" applyNumberFormat="1" applyFont="1" applyBorder="1" applyAlignment="1" applyProtection="1">
      <alignment vertical="center" wrapText="1"/>
      <protection locked="0"/>
    </xf>
    <xf numFmtId="1" fontId="7" fillId="0" borderId="51" xfId="0" applyNumberFormat="1" applyFont="1" applyBorder="1" applyAlignment="1" applyProtection="1">
      <alignment vertical="center" wrapText="1"/>
      <protection locked="0"/>
    </xf>
    <xf numFmtId="1" fontId="7" fillId="0" borderId="54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Alignment="1">
      <alignment vertical="center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center"/>
    </xf>
    <xf numFmtId="0" fontId="8" fillId="2" borderId="55" xfId="0" applyFont="1" applyFill="1" applyBorder="1" applyAlignment="1">
      <alignment horizontal="centerContinuous" vertical="center" wrapText="1"/>
    </xf>
    <xf numFmtId="2" fontId="7" fillId="0" borderId="2" xfId="0" applyNumberFormat="1" applyFont="1" applyBorder="1" applyAlignment="1" applyProtection="1">
      <alignment vertical="center"/>
      <protection locked="0"/>
    </xf>
    <xf numFmtId="1" fontId="8" fillId="2" borderId="55" xfId="0" applyNumberFormat="1" applyFont="1" applyFill="1" applyBorder="1" applyAlignment="1">
      <alignment horizontal="centerContinuous" vertical="center"/>
    </xf>
    <xf numFmtId="1" fontId="8" fillId="2" borderId="36" xfId="0" applyNumberFormat="1" applyFont="1" applyFill="1" applyBorder="1" applyAlignment="1">
      <alignment horizontal="centerContinuous" vertical="center"/>
    </xf>
    <xf numFmtId="1" fontId="8" fillId="0" borderId="4" xfId="0" applyNumberFormat="1" applyFont="1" applyBorder="1" applyAlignment="1" applyProtection="1">
      <alignment vertical="center"/>
      <protection locked="0"/>
    </xf>
    <xf numFmtId="1" fontId="8" fillId="0" borderId="2" xfId="0" applyNumberFormat="1" applyFont="1" applyBorder="1" applyAlignment="1" applyProtection="1">
      <alignment vertical="center"/>
      <protection locked="0"/>
    </xf>
    <xf numFmtId="1" fontId="1" fillId="0" borderId="4" xfId="0" applyNumberFormat="1" applyFont="1" applyBorder="1" applyAlignment="1" applyProtection="1">
      <alignment vertical="center"/>
      <protection locked="0"/>
    </xf>
    <xf numFmtId="1" fontId="1" fillId="0" borderId="2" xfId="0" applyNumberFormat="1" applyFont="1" applyBorder="1" applyAlignment="1" applyProtection="1">
      <alignment vertical="center"/>
      <protection locked="0"/>
    </xf>
    <xf numFmtId="2" fontId="8" fillId="0" borderId="4" xfId="0" applyNumberFormat="1" applyFont="1" applyBorder="1" applyAlignment="1" applyProtection="1">
      <alignment vertical="center"/>
      <protection locked="0"/>
    </xf>
    <xf numFmtId="2" fontId="8" fillId="0" borderId="2" xfId="0" applyNumberFormat="1" applyFont="1" applyBorder="1" applyAlignment="1" applyProtection="1">
      <alignment vertical="center"/>
      <protection locked="0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NumberFormat="1" applyFont="1" applyAlignment="1" applyProtection="1">
      <alignment vertical="center"/>
    </xf>
    <xf numFmtId="0" fontId="10" fillId="0" borderId="0" xfId="0" applyNumberFormat="1" applyFont="1" applyAlignment="1" applyProtection="1">
      <alignment vertical="center"/>
    </xf>
    <xf numFmtId="1" fontId="7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11" fillId="0" borderId="0" xfId="0" applyNumberFormat="1" applyFont="1" applyAlignment="1">
      <alignment vertical="center"/>
    </xf>
    <xf numFmtId="0" fontId="5" fillId="0" borderId="6" xfId="0" applyFont="1" applyBorder="1" applyAlignment="1" applyProtection="1">
      <alignment vertical="center" wrapText="1"/>
      <protection locked="0"/>
    </xf>
    <xf numFmtId="0" fontId="8" fillId="0" borderId="0" xfId="0" applyNumberFormat="1" applyFont="1" applyAlignment="1">
      <alignment vertical="center"/>
    </xf>
    <xf numFmtId="0" fontId="7" fillId="0" borderId="0" xfId="0" applyNumberFormat="1" applyFont="1" applyAlignment="1" applyProtection="1">
      <alignment vertical="center"/>
      <protection locked="0"/>
    </xf>
    <xf numFmtId="0" fontId="10" fillId="0" borderId="0" xfId="0" applyNumberFormat="1" applyFont="1" applyAlignment="1">
      <alignment horizontal="center" vertical="center"/>
    </xf>
    <xf numFmtId="0" fontId="5" fillId="0" borderId="0" xfId="0" applyNumberFormat="1" applyFont="1" applyAlignment="1" applyProtection="1">
      <alignment vertical="center"/>
    </xf>
    <xf numFmtId="1" fontId="5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42" xfId="0" applyFont="1" applyFill="1" applyBorder="1" applyAlignment="1" applyProtection="1">
      <alignment horizontal="center" vertical="center" wrapText="1"/>
      <protection locked="0"/>
    </xf>
    <xf numFmtId="0" fontId="7" fillId="0" borderId="43" xfId="0" applyFont="1" applyFill="1" applyBorder="1" applyAlignment="1" applyProtection="1">
      <alignment horizontal="center" vertical="center" wrapText="1"/>
      <protection locked="0"/>
    </xf>
    <xf numFmtId="0" fontId="7" fillId="3" borderId="4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NumberFormat="1" applyFont="1" applyAlignment="1" applyProtection="1">
      <alignment vertical="center" wrapText="1"/>
    </xf>
    <xf numFmtId="0" fontId="7" fillId="0" borderId="0" xfId="0" applyNumberFormat="1" applyFont="1" applyFill="1" applyAlignment="1" applyProtection="1">
      <alignment vertical="center"/>
    </xf>
    <xf numFmtId="0" fontId="5" fillId="0" borderId="0" xfId="0" applyNumberFormat="1" applyFont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Alignment="1" applyProtection="1">
      <alignment vertical="center" wrapText="1"/>
    </xf>
    <xf numFmtId="0" fontId="1" fillId="2" borderId="56" xfId="0" applyFont="1" applyFill="1" applyBorder="1" applyAlignment="1" applyProtection="1">
      <alignment horizontal="center" vertical="center" wrapText="1"/>
    </xf>
    <xf numFmtId="0" fontId="1" fillId="2" borderId="57" xfId="0" applyFont="1" applyFill="1" applyBorder="1" applyAlignment="1" applyProtection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wrapText="1"/>
    </xf>
    <xf numFmtId="0" fontId="13" fillId="0" borderId="0" xfId="0" quotePrefix="1" applyNumberFormat="1" applyFont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 wrapText="1"/>
      <protection locked="0"/>
    </xf>
    <xf numFmtId="1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" fillId="2" borderId="4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7" fillId="3" borderId="47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0" fontId="10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8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1" fontId="7" fillId="0" borderId="0" xfId="0" applyNumberFormat="1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Continuous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9" xfId="0" applyFont="1" applyFill="1" applyBorder="1" applyAlignment="1" applyProtection="1">
      <alignment horizontal="center" vertical="center" wrapText="1"/>
    </xf>
    <xf numFmtId="0" fontId="8" fillId="2" borderId="58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0" xfId="3" applyFont="1" applyAlignment="1">
      <alignment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1" fillId="2" borderId="4" xfId="3" applyFont="1" applyFill="1" applyBorder="1" applyAlignment="1">
      <alignment horizontal="center" vertical="center" wrapText="1"/>
    </xf>
    <xf numFmtId="0" fontId="1" fillId="2" borderId="2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0" fontId="7" fillId="0" borderId="4" xfId="3" applyFont="1" applyBorder="1" applyAlignment="1" applyProtection="1">
      <alignment vertical="center" wrapText="1"/>
      <protection locked="0"/>
    </xf>
    <xf numFmtId="1" fontId="7" fillId="0" borderId="6" xfId="3" applyNumberFormat="1" applyFont="1" applyBorder="1" applyAlignment="1" applyProtection="1">
      <alignment vertical="center"/>
      <protection locked="0"/>
    </xf>
    <xf numFmtId="0" fontId="7" fillId="3" borderId="4" xfId="3" applyFont="1" applyFill="1" applyBorder="1" applyAlignment="1">
      <alignment vertical="center" wrapText="1"/>
    </xf>
    <xf numFmtId="164" fontId="5" fillId="0" borderId="6" xfId="3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Continuous" vertical="center" wrapText="1"/>
    </xf>
    <xf numFmtId="1" fontId="5" fillId="3" borderId="59" xfId="2" applyNumberFormat="1" applyFont="1" applyFill="1" applyBorder="1" applyAlignment="1" applyProtection="1">
      <alignment vertical="center"/>
      <protection locked="0"/>
    </xf>
    <xf numFmtId="1" fontId="5" fillId="3" borderId="60" xfId="2" applyNumberFormat="1" applyFont="1" applyFill="1" applyBorder="1" applyAlignment="1" applyProtection="1">
      <alignment vertical="center"/>
      <protection locked="0"/>
    </xf>
    <xf numFmtId="0" fontId="5" fillId="3" borderId="60" xfId="2" applyFont="1" applyFill="1" applyBorder="1" applyAlignment="1" applyProtection="1">
      <alignment vertical="center"/>
      <protection locked="0"/>
    </xf>
    <xf numFmtId="0" fontId="5" fillId="0" borderId="61" xfId="2" applyFont="1" applyBorder="1" applyAlignment="1" applyProtection="1">
      <alignment vertical="center" wrapText="1"/>
      <protection locked="0"/>
    </xf>
    <xf numFmtId="0" fontId="5" fillId="3" borderId="61" xfId="2" applyFont="1" applyFill="1" applyBorder="1" applyAlignment="1" applyProtection="1">
      <alignment vertical="center" wrapText="1"/>
      <protection locked="0"/>
    </xf>
    <xf numFmtId="1" fontId="5" fillId="0" borderId="61" xfId="2" applyNumberFormat="1" applyFont="1" applyBorder="1" applyAlignment="1" applyProtection="1">
      <alignment vertical="center"/>
      <protection locked="0"/>
    </xf>
    <xf numFmtId="1" fontId="5" fillId="0" borderId="62" xfId="2" applyNumberFormat="1" applyFont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vertical="center" wrapText="1"/>
      <protection locked="0"/>
    </xf>
    <xf numFmtId="1" fontId="5" fillId="0" borderId="1" xfId="2" applyNumberFormat="1" applyFont="1" applyBorder="1" applyAlignment="1" applyProtection="1">
      <alignment vertical="center"/>
      <protection locked="0"/>
    </xf>
    <xf numFmtId="1" fontId="5" fillId="0" borderId="49" xfId="2" applyNumberFormat="1" applyFont="1" applyBorder="1" applyAlignment="1" applyProtection="1">
      <alignment vertical="center"/>
      <protection locked="0"/>
    </xf>
    <xf numFmtId="164" fontId="5" fillId="3" borderId="63" xfId="2" applyNumberFormat="1" applyFont="1" applyFill="1" applyBorder="1" applyAlignment="1" applyProtection="1">
      <alignment horizontal="center" vertical="center"/>
      <protection locked="0"/>
    </xf>
    <xf numFmtId="164" fontId="5" fillId="0" borderId="64" xfId="2" applyNumberFormat="1" applyFont="1" applyBorder="1" applyAlignment="1" applyProtection="1">
      <alignment horizontal="center" vertical="center"/>
      <protection locked="0"/>
    </xf>
    <xf numFmtId="164" fontId="5" fillId="3" borderId="64" xfId="2" applyNumberFormat="1" applyFont="1" applyFill="1" applyBorder="1" applyAlignment="1" applyProtection="1">
      <alignment horizontal="center" vertical="center"/>
      <protection locked="0"/>
    </xf>
    <xf numFmtId="2" fontId="5" fillId="0" borderId="11" xfId="2" applyNumberFormat="1" applyFont="1" applyBorder="1" applyAlignment="1" applyProtection="1">
      <alignment vertical="center"/>
      <protection locked="0"/>
    </xf>
    <xf numFmtId="2" fontId="5" fillId="0" borderId="65" xfId="2" applyNumberFormat="1" applyFont="1" applyBorder="1" applyAlignment="1" applyProtection="1">
      <alignment vertical="center"/>
      <protection locked="0"/>
    </xf>
    <xf numFmtId="1" fontId="5" fillId="0" borderId="2" xfId="2" applyNumberFormat="1" applyFont="1" applyBorder="1" applyAlignment="1" applyProtection="1">
      <alignment horizontal="center" vertical="center" wrapText="1"/>
      <protection locked="0"/>
    </xf>
    <xf numFmtId="1" fontId="5" fillId="0" borderId="27" xfId="2" applyNumberFormat="1" applyFont="1" applyBorder="1" applyAlignment="1" applyProtection="1">
      <alignment horizontal="center" vertical="center" wrapText="1"/>
      <protection locked="0"/>
    </xf>
    <xf numFmtId="1" fontId="5" fillId="0" borderId="65" xfId="2" applyNumberFormat="1" applyFont="1" applyBorder="1" applyAlignment="1" applyProtection="1">
      <alignment horizontal="center" vertical="center" wrapText="1"/>
      <protection locked="0"/>
    </xf>
    <xf numFmtId="1" fontId="5" fillId="0" borderId="11" xfId="2" applyNumberFormat="1" applyFont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0" fontId="18" fillId="0" borderId="0" xfId="0" applyFont="1" applyAlignment="1" applyProtection="1">
      <alignment horizontal="centerContinuous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 applyProtection="1">
      <alignment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vertical="center" wrapText="1"/>
      <protection locked="0"/>
    </xf>
    <xf numFmtId="0" fontId="7" fillId="3" borderId="15" xfId="0" applyFont="1" applyFill="1" applyBorder="1" applyAlignment="1" applyProtection="1">
      <alignment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24" fillId="0" borderId="68" xfId="0" applyFont="1" applyBorder="1" applyAlignment="1">
      <alignment horizontal="centerContinuous" vertical="center" wrapText="1"/>
    </xf>
    <xf numFmtId="0" fontId="18" fillId="0" borderId="0" xfId="0" applyFont="1" applyAlignment="1">
      <alignment horizontal="centerContinuous" vertical="center" wrapText="1"/>
    </xf>
    <xf numFmtId="0" fontId="23" fillId="0" borderId="28" xfId="0" applyFont="1" applyBorder="1" applyAlignment="1">
      <alignment horizontal="centerContinuous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Continuous" vertical="center"/>
    </xf>
    <xf numFmtId="0" fontId="0" fillId="3" borderId="42" xfId="0" applyFont="1" applyFill="1" applyBorder="1" applyProtection="1">
      <protection locked="0"/>
    </xf>
    <xf numFmtId="0" fontId="0" fillId="0" borderId="69" xfId="0" applyFont="1" applyBorder="1" applyProtection="1">
      <protection locked="0"/>
    </xf>
    <xf numFmtId="0" fontId="0" fillId="0" borderId="70" xfId="0" applyFont="1" applyBorder="1" applyProtection="1">
      <protection locked="0"/>
    </xf>
    <xf numFmtId="0" fontId="18" fillId="0" borderId="0" xfId="0" applyFont="1" applyAlignment="1" applyProtection="1">
      <alignment horizontal="centerContinuous" vertical="center"/>
    </xf>
    <xf numFmtId="0" fontId="24" fillId="0" borderId="68" xfId="0" applyFont="1" applyBorder="1" applyAlignment="1" applyProtection="1">
      <alignment horizontal="centerContinuous" vertical="center"/>
    </xf>
    <xf numFmtId="0" fontId="27" fillId="0" borderId="0" xfId="0" applyFont="1" applyAlignment="1">
      <alignment vertical="center"/>
    </xf>
    <xf numFmtId="0" fontId="25" fillId="0" borderId="0" xfId="0" applyFont="1" applyAlignment="1">
      <alignment horizontal="centerContinuous" vertical="center" wrapText="1"/>
    </xf>
    <xf numFmtId="0" fontId="24" fillId="0" borderId="0" xfId="0" applyFont="1" applyAlignment="1">
      <alignment horizontal="centerContinuous" vertical="center" wrapText="1"/>
    </xf>
    <xf numFmtId="0" fontId="10" fillId="0" borderId="1" xfId="0" quotePrefix="1" applyFont="1" applyBorder="1" applyAlignment="1" applyProtection="1">
      <alignment vertical="center" wrapText="1"/>
      <protection locked="0"/>
    </xf>
    <xf numFmtId="0" fontId="7" fillId="0" borderId="6" xfId="0" quotePrefix="1" applyFont="1" applyBorder="1" applyAlignment="1" applyProtection="1">
      <alignment vertical="center" wrapText="1"/>
      <protection locked="0"/>
    </xf>
    <xf numFmtId="1" fontId="7" fillId="0" borderId="16" xfId="0" quotePrefix="1" applyNumberFormat="1" applyFont="1" applyFill="1" applyBorder="1" applyAlignment="1" applyProtection="1">
      <alignment vertical="center"/>
      <protection locked="0"/>
    </xf>
    <xf numFmtId="0" fontId="5" fillId="0" borderId="15" xfId="0" quotePrefix="1" applyFont="1" applyBorder="1" applyAlignment="1" applyProtection="1">
      <alignment vertical="center" wrapText="1"/>
      <protection locked="0"/>
    </xf>
    <xf numFmtId="164" fontId="5" fillId="0" borderId="6" xfId="0" quotePrefix="1" applyNumberFormat="1" applyFont="1" applyBorder="1" applyAlignment="1" applyProtection="1">
      <alignment horizontal="center" vertical="center"/>
      <protection locked="0"/>
    </xf>
    <xf numFmtId="0" fontId="1" fillId="2" borderId="3" xfId="3" applyFont="1" applyFill="1" applyBorder="1" applyAlignment="1">
      <alignment horizontal="centerContinuous" vertical="center" wrapText="1"/>
    </xf>
    <xf numFmtId="1" fontId="1" fillId="2" borderId="55" xfId="3" applyNumberFormat="1" applyFont="1" applyFill="1" applyBorder="1" applyAlignment="1">
      <alignment horizontal="centerContinuous" vertical="center" wrapText="1"/>
    </xf>
    <xf numFmtId="1" fontId="1" fillId="2" borderId="36" xfId="3" applyNumberFormat="1" applyFont="1" applyFill="1" applyBorder="1" applyAlignment="1">
      <alignment horizontal="centerContinuous" vertical="center" wrapText="1"/>
    </xf>
    <xf numFmtId="0" fontId="18" fillId="0" borderId="0" xfId="3" applyFont="1" applyAlignment="1">
      <alignment horizontal="centerContinuous" vertical="center" wrapText="1"/>
    </xf>
    <xf numFmtId="0" fontId="23" fillId="0" borderId="0" xfId="3" applyFont="1" applyAlignment="1">
      <alignment horizontal="centerContinuous" vertical="center" wrapText="1"/>
    </xf>
    <xf numFmtId="0" fontId="22" fillId="0" borderId="0" xfId="0" applyFont="1" applyBorder="1" applyAlignment="1">
      <alignment horizontal="centerContinuous" vertical="center" wrapText="1"/>
    </xf>
    <xf numFmtId="0" fontId="24" fillId="0" borderId="0" xfId="0" applyFont="1" applyBorder="1" applyAlignment="1">
      <alignment horizontal="centerContinuous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Continuous" vertical="center" wrapText="1"/>
    </xf>
    <xf numFmtId="1" fontId="0" fillId="0" borderId="0" xfId="0" applyNumberFormat="1"/>
    <xf numFmtId="0" fontId="28" fillId="0" borderId="0" xfId="0" applyFont="1" applyAlignment="1">
      <alignment horizontal="centerContinuous" vertical="center" wrapText="1"/>
    </xf>
    <xf numFmtId="0" fontId="29" fillId="0" borderId="0" xfId="0" applyFont="1" applyAlignment="1">
      <alignment horizontal="centerContinuous" vertical="center" wrapText="1"/>
    </xf>
    <xf numFmtId="0" fontId="30" fillId="0" borderId="0" xfId="0" applyFont="1" applyAlignment="1">
      <alignment horizontal="centerContinuous" vertical="center" wrapText="1"/>
    </xf>
    <xf numFmtId="166" fontId="5" fillId="0" borderId="42" xfId="0" applyNumberFormat="1" applyFont="1" applyBorder="1" applyAlignment="1" applyProtection="1">
      <alignment vertical="center"/>
      <protection locked="0"/>
    </xf>
    <xf numFmtId="166" fontId="5" fillId="0" borderId="43" xfId="0" applyNumberFormat="1" applyFont="1" applyBorder="1" applyAlignment="1" applyProtection="1">
      <alignment vertical="center"/>
      <protection locked="0"/>
    </xf>
    <xf numFmtId="166" fontId="5" fillId="0" borderId="44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Continuous"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0" xfId="0" applyFill="1"/>
    <xf numFmtId="0" fontId="18" fillId="0" borderId="68" xfId="0" applyFont="1" applyBorder="1" applyAlignment="1">
      <alignment horizontal="centerContinuous" vertical="center" wrapText="1"/>
    </xf>
    <xf numFmtId="166" fontId="10" fillId="0" borderId="0" xfId="0" applyNumberFormat="1" applyFont="1" applyAlignment="1">
      <alignment vertical="center"/>
    </xf>
    <xf numFmtId="0" fontId="24" fillId="0" borderId="68" xfId="0" applyFont="1" applyBorder="1" applyAlignment="1">
      <alignment horizontal="centerContinuous" vertical="center"/>
    </xf>
    <xf numFmtId="0" fontId="1" fillId="2" borderId="49" xfId="0" applyFont="1" applyFill="1" applyBorder="1" applyAlignment="1">
      <alignment horizontal="left" vertical="center"/>
    </xf>
    <xf numFmtId="0" fontId="1" fillId="2" borderId="74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23" fillId="0" borderId="0" xfId="0" applyFont="1" applyAlignment="1">
      <alignment horizontal="centerContinuous" vertical="center"/>
    </xf>
    <xf numFmtId="0" fontId="4" fillId="2" borderId="74" xfId="0" applyFont="1" applyFill="1" applyBorder="1" applyAlignment="1">
      <alignment vertical="center" wrapText="1"/>
    </xf>
    <xf numFmtId="0" fontId="4" fillId="2" borderId="75" xfId="0" applyFont="1" applyFill="1" applyBorder="1" applyAlignment="1">
      <alignment vertical="center" wrapText="1"/>
    </xf>
    <xf numFmtId="0" fontId="4" fillId="2" borderId="76" xfId="0" applyFont="1" applyFill="1" applyBorder="1" applyAlignment="1">
      <alignment horizontal="center" vertical="center" wrapText="1"/>
    </xf>
    <xf numFmtId="1" fontId="7" fillId="0" borderId="8" xfId="0" applyNumberFormat="1" applyFont="1" applyBorder="1" applyAlignment="1" applyProtection="1">
      <alignment vertical="center"/>
      <protection locked="0"/>
    </xf>
    <xf numFmtId="1" fontId="7" fillId="0" borderId="9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77" xfId="0" applyNumberFormat="1" applyFont="1" applyBorder="1" applyAlignment="1" applyProtection="1">
      <alignment horizontal="center" vertical="center"/>
      <protection locked="0"/>
    </xf>
    <xf numFmtId="1" fontId="7" fillId="2" borderId="46" xfId="0" applyNumberFormat="1" applyFont="1" applyFill="1" applyBorder="1" applyAlignment="1" applyProtection="1">
      <alignment vertical="center"/>
      <protection locked="0"/>
    </xf>
    <xf numFmtId="1" fontId="7" fillId="2" borderId="47" xfId="0" applyNumberFormat="1" applyFont="1" applyFill="1" applyBorder="1" applyAlignment="1" applyProtection="1">
      <alignment vertical="center"/>
      <protection locked="0"/>
    </xf>
    <xf numFmtId="1" fontId="7" fillId="2" borderId="48" xfId="0" applyNumberFormat="1" applyFont="1" applyFill="1" applyBorder="1" applyAlignment="1" applyProtection="1">
      <alignment vertical="center"/>
      <protection locked="0"/>
    </xf>
    <xf numFmtId="0" fontId="7" fillId="3" borderId="78" xfId="0" applyNumberFormat="1" applyFont="1" applyFill="1" applyBorder="1" applyAlignment="1" applyProtection="1">
      <alignment horizontal="center" vertical="center"/>
      <protection locked="0"/>
    </xf>
    <xf numFmtId="0" fontId="7" fillId="0" borderId="79" xfId="0" applyNumberFormat="1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>
      <alignment horizontal="centerContinuous" vertical="center" wrapText="1"/>
    </xf>
    <xf numFmtId="0" fontId="23" fillId="0" borderId="0" xfId="0" applyFont="1" applyAlignment="1" applyProtection="1">
      <alignment horizontal="centerContinuous" vertical="center" wrapText="1"/>
    </xf>
    <xf numFmtId="0" fontId="17" fillId="0" borderId="0" xfId="0" applyFont="1" applyFill="1" applyAlignment="1" applyProtection="1">
      <alignment horizontal="centerContinuous" vertical="center" wrapText="1"/>
    </xf>
    <xf numFmtId="0" fontId="7" fillId="0" borderId="0" xfId="0" applyFont="1" applyFill="1" applyAlignment="1" applyProtection="1">
      <alignment horizontal="centerContinuous" vertical="center" wrapText="1"/>
    </xf>
    <xf numFmtId="0" fontId="32" fillId="0" borderId="0" xfId="0" applyFont="1" applyAlignment="1">
      <alignment horizontal="centerContinuous" vertical="center" wrapText="1"/>
    </xf>
    <xf numFmtId="0" fontId="31" fillId="0" borderId="0" xfId="0" applyNumberFormat="1" applyFont="1" applyAlignment="1">
      <alignment vertical="center"/>
    </xf>
    <xf numFmtId="166" fontId="10" fillId="0" borderId="0" xfId="0" quotePrefix="1" applyNumberFormat="1" applyFont="1" applyAlignment="1" applyProtection="1">
      <alignment vertical="center"/>
    </xf>
    <xf numFmtId="0" fontId="7" fillId="0" borderId="0" xfId="0" quotePrefix="1" applyFont="1" applyAlignment="1" applyProtection="1">
      <alignment vertical="center"/>
    </xf>
    <xf numFmtId="1" fontId="5" fillId="0" borderId="1" xfId="2" applyNumberFormat="1" applyFont="1" applyBorder="1" applyAlignment="1" applyProtection="1">
      <alignment vertical="center" wrapText="1"/>
      <protection locked="0"/>
    </xf>
    <xf numFmtId="1" fontId="5" fillId="0" borderId="49" xfId="2" applyNumberFormat="1" applyFont="1" applyBorder="1" applyAlignment="1" applyProtection="1">
      <alignment vertical="center" wrapText="1"/>
      <protection locked="0"/>
    </xf>
    <xf numFmtId="1" fontId="5" fillId="3" borderId="61" xfId="2" applyNumberFormat="1" applyFont="1" applyFill="1" applyBorder="1" applyAlignment="1" applyProtection="1">
      <alignment vertical="center"/>
      <protection locked="0"/>
    </xf>
    <xf numFmtId="1" fontId="5" fillId="3" borderId="62" xfId="2" applyNumberFormat="1" applyFont="1" applyFill="1" applyBorder="1" applyAlignment="1" applyProtection="1">
      <alignment vertical="center"/>
      <protection locked="0"/>
    </xf>
    <xf numFmtId="2" fontId="5" fillId="0" borderId="11" xfId="2" quotePrefix="1" applyNumberFormat="1" applyFont="1" applyBorder="1" applyAlignment="1" applyProtection="1">
      <alignment vertical="center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" fontId="36" fillId="0" borderId="1" xfId="0" applyNumberFormat="1" applyFont="1" applyBorder="1" applyAlignment="1" applyProtection="1">
      <alignment vertical="center"/>
      <protection locked="0"/>
    </xf>
    <xf numFmtId="165" fontId="36" fillId="0" borderId="1" xfId="0" applyNumberFormat="1" applyFont="1" applyBorder="1" applyAlignment="1" applyProtection="1">
      <alignment vertical="center"/>
      <protection locked="0"/>
    </xf>
    <xf numFmtId="0" fontId="10" fillId="0" borderId="80" xfId="0" applyFont="1" applyBorder="1" applyAlignment="1" applyProtection="1">
      <alignment vertical="center" wrapText="1"/>
      <protection locked="0"/>
    </xf>
    <xf numFmtId="164" fontId="10" fillId="0" borderId="81" xfId="0" applyNumberFormat="1" applyFont="1" applyBorder="1" applyAlignment="1" applyProtection="1">
      <alignment horizontal="center" vertical="center"/>
      <protection locked="0"/>
    </xf>
    <xf numFmtId="1" fontId="10" fillId="0" borderId="81" xfId="0" applyNumberFormat="1" applyFont="1" applyBorder="1" applyAlignment="1" applyProtection="1">
      <alignment vertical="center"/>
      <protection locked="0"/>
    </xf>
    <xf numFmtId="0" fontId="10" fillId="0" borderId="82" xfId="0" applyFont="1" applyBorder="1" applyAlignment="1" applyProtection="1">
      <alignment vertical="center" wrapText="1"/>
      <protection locked="0"/>
    </xf>
    <xf numFmtId="1" fontId="7" fillId="3" borderId="15" xfId="0" applyNumberFormat="1" applyFont="1" applyFill="1" applyBorder="1" applyAlignment="1" applyProtection="1">
      <alignment vertical="center"/>
      <protection locked="0"/>
    </xf>
    <xf numFmtId="1" fontId="0" fillId="3" borderId="15" xfId="0" applyNumberFormat="1" applyFont="1" applyFill="1" applyBorder="1" applyProtection="1">
      <protection locked="0"/>
    </xf>
    <xf numFmtId="1" fontId="0" fillId="0" borderId="10" xfId="0" applyNumberFormat="1" applyFont="1" applyBorder="1" applyProtection="1">
      <protection locked="0"/>
    </xf>
    <xf numFmtId="0" fontId="7" fillId="3" borderId="16" xfId="0" applyFont="1" applyFill="1" applyBorder="1" applyAlignment="1" applyProtection="1">
      <alignment vertical="center" wrapText="1"/>
      <protection locked="0"/>
    </xf>
    <xf numFmtId="164" fontId="7" fillId="3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vertical="center" wrapText="1"/>
      <protection locked="0"/>
    </xf>
    <xf numFmtId="0" fontId="7" fillId="3" borderId="10" xfId="0" applyFont="1" applyFill="1" applyBorder="1" applyAlignment="1" applyProtection="1">
      <alignment vertical="center" wrapText="1"/>
      <protection locked="0"/>
    </xf>
    <xf numFmtId="1" fontId="7" fillId="3" borderId="10" xfId="0" applyNumberFormat="1" applyFont="1" applyFill="1" applyBorder="1" applyAlignment="1" applyProtection="1">
      <alignment vertical="center"/>
      <protection locked="0"/>
    </xf>
    <xf numFmtId="1" fontId="0" fillId="3" borderId="10" xfId="0" applyNumberFormat="1" applyFont="1" applyFill="1" applyBorder="1" applyProtection="1">
      <protection locked="0"/>
    </xf>
    <xf numFmtId="0" fontId="0" fillId="3" borderId="43" xfId="0" applyFont="1" applyFill="1" applyBorder="1" applyProtection="1">
      <protection locked="0"/>
    </xf>
    <xf numFmtId="1" fontId="0" fillId="0" borderId="83" xfId="0" applyNumberFormat="1" applyFont="1" applyBorder="1" applyProtection="1">
      <protection locked="0"/>
    </xf>
    <xf numFmtId="0" fontId="22" fillId="0" borderId="0" xfId="0" applyNumberFormat="1" applyFont="1" applyAlignment="1">
      <alignment vertical="center"/>
    </xf>
    <xf numFmtId="0" fontId="10" fillId="0" borderId="84" xfId="0" applyNumberFormat="1" applyFont="1" applyBorder="1" applyAlignment="1" applyProtection="1">
      <alignment vertical="center" wrapText="1"/>
      <protection locked="0"/>
    </xf>
    <xf numFmtId="0" fontId="10" fillId="0" borderId="85" xfId="0" applyNumberFormat="1" applyFont="1" applyBorder="1" applyAlignment="1" applyProtection="1">
      <alignment vertical="center" wrapText="1"/>
      <protection locked="0"/>
    </xf>
    <xf numFmtId="164" fontId="5" fillId="0" borderId="61" xfId="0" applyNumberFormat="1" applyFont="1" applyBorder="1" applyAlignment="1" applyProtection="1">
      <alignment horizontal="center" vertical="center"/>
      <protection locked="0"/>
    </xf>
    <xf numFmtId="1" fontId="7" fillId="0" borderId="61" xfId="0" applyNumberFormat="1" applyFont="1" applyBorder="1" applyAlignment="1" applyProtection="1">
      <alignment vertical="center"/>
      <protection locked="0"/>
    </xf>
    <xf numFmtId="0" fontId="10" fillId="0" borderId="64" xfId="0" applyNumberFormat="1" applyFont="1" applyBorder="1" applyAlignment="1" applyProtection="1">
      <alignment vertical="center" wrapText="1"/>
      <protection locked="0"/>
    </xf>
    <xf numFmtId="164" fontId="7" fillId="0" borderId="61" xfId="0" applyNumberFormat="1" applyFont="1" applyBorder="1" applyAlignment="1" applyProtection="1">
      <alignment horizontal="center" vertical="center"/>
      <protection locked="0"/>
    </xf>
    <xf numFmtId="1" fontId="5" fillId="0" borderId="61" xfId="0" applyNumberFormat="1" applyFont="1" applyBorder="1" applyAlignment="1" applyProtection="1">
      <alignment vertical="center"/>
      <protection locked="0"/>
    </xf>
    <xf numFmtId="0" fontId="10" fillId="0" borderId="85" xfId="0" quotePrefix="1" applyNumberFormat="1" applyFont="1" applyBorder="1" applyAlignment="1" applyProtection="1">
      <alignment vertical="center" wrapText="1"/>
      <protection locked="0"/>
    </xf>
    <xf numFmtId="0" fontId="1" fillId="4" borderId="8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8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1" fontId="7" fillId="0" borderId="1" xfId="0" quotePrefix="1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164" fontId="5" fillId="5" borderId="6" xfId="3" applyNumberFormat="1" applyFont="1" applyFill="1" applyBorder="1" applyAlignment="1" applyProtection="1">
      <alignment horizontal="center" vertical="center"/>
      <protection locked="0"/>
    </xf>
    <xf numFmtId="0" fontId="37" fillId="6" borderId="1" xfId="0" applyFont="1" applyFill="1" applyBorder="1" applyAlignment="1">
      <alignment vertical="center" wrapText="1"/>
    </xf>
    <xf numFmtId="0" fontId="37" fillId="6" borderId="5" xfId="0" applyFont="1" applyFill="1" applyBorder="1" applyAlignment="1">
      <alignment vertical="center" wrapText="1"/>
    </xf>
    <xf numFmtId="0" fontId="38" fillId="0" borderId="0" xfId="0" applyFont="1" applyAlignment="1" applyProtection="1">
      <alignment horizontal="centerContinuous" vertical="center" wrapText="1"/>
    </xf>
    <xf numFmtId="0" fontId="38" fillId="0" borderId="0" xfId="0" applyFont="1" applyAlignment="1" applyProtection="1">
      <alignment vertical="center" wrapText="1"/>
    </xf>
    <xf numFmtId="0" fontId="36" fillId="0" borderId="0" xfId="0" applyFont="1" applyAlignment="1" applyProtection="1">
      <alignment vertical="center"/>
    </xf>
    <xf numFmtId="0" fontId="39" fillId="0" borderId="0" xfId="0" applyFont="1" applyFill="1" applyAlignment="1" applyProtection="1">
      <alignment vertical="center"/>
    </xf>
    <xf numFmtId="0" fontId="40" fillId="0" borderId="68" xfId="0" applyFont="1" applyBorder="1" applyAlignment="1" applyProtection="1">
      <alignment horizontal="centerContinuous" vertical="center" wrapText="1"/>
    </xf>
    <xf numFmtId="0" fontId="39" fillId="0" borderId="0" xfId="0" applyFont="1" applyAlignment="1" applyProtection="1">
      <alignment vertical="center"/>
    </xf>
    <xf numFmtId="0" fontId="39" fillId="0" borderId="0" xfId="0" applyNumberFormat="1" applyFont="1" applyFill="1" applyAlignment="1" applyProtection="1">
      <alignment vertical="center"/>
    </xf>
    <xf numFmtId="0" fontId="41" fillId="2" borderId="1" xfId="0" applyFont="1" applyFill="1" applyBorder="1" applyAlignment="1" applyProtection="1">
      <alignment horizontal="centerContinuous" vertical="center" wrapText="1"/>
    </xf>
    <xf numFmtId="0" fontId="42" fillId="0" borderId="0" xfId="0" applyFont="1" applyAlignment="1" applyProtection="1">
      <alignment vertical="center"/>
    </xf>
    <xf numFmtId="0" fontId="41" fillId="2" borderId="1" xfId="0" applyFont="1" applyFill="1" applyBorder="1" applyAlignment="1" applyProtection="1">
      <alignment horizontal="center" vertical="center" wrapText="1"/>
    </xf>
    <xf numFmtId="0" fontId="41" fillId="2" borderId="1" xfId="0" applyFont="1" applyFill="1" applyBorder="1" applyAlignment="1" applyProtection="1">
      <alignment horizontal="center" vertical="center"/>
    </xf>
    <xf numFmtId="0" fontId="36" fillId="2" borderId="1" xfId="0" applyFont="1" applyFill="1" applyBorder="1" applyAlignment="1" applyProtection="1">
      <alignment vertical="center" wrapText="1"/>
    </xf>
    <xf numFmtId="165" fontId="36" fillId="0" borderId="0" xfId="0" applyNumberFormat="1" applyFont="1" applyAlignment="1" applyProtection="1">
      <alignment vertical="center"/>
    </xf>
    <xf numFmtId="165" fontId="43" fillId="0" borderId="0" xfId="0" applyNumberFormat="1" applyFont="1" applyAlignment="1" applyProtection="1">
      <alignment vertical="center" wrapText="1"/>
    </xf>
    <xf numFmtId="0" fontId="39" fillId="6" borderId="1" xfId="0" applyFont="1" applyFill="1" applyBorder="1" applyAlignment="1" applyProtection="1">
      <alignment horizontal="left" vertical="center" wrapText="1"/>
    </xf>
    <xf numFmtId="0" fontId="36" fillId="0" borderId="1" xfId="0" applyFont="1" applyBorder="1" applyAlignment="1" applyProtection="1">
      <alignment vertical="center"/>
      <protection locked="0"/>
    </xf>
    <xf numFmtId="0" fontId="1" fillId="2" borderId="88" xfId="0" applyFont="1" applyFill="1" applyBorder="1" applyAlignment="1">
      <alignment horizontal="center" vertical="center" wrapText="1"/>
    </xf>
    <xf numFmtId="164" fontId="7" fillId="0" borderId="89" xfId="0" applyNumberFormat="1" applyFont="1" applyBorder="1" applyAlignment="1" applyProtection="1">
      <alignment horizontal="center" vertical="center"/>
      <protection locked="0"/>
    </xf>
    <xf numFmtId="1" fontId="7" fillId="0" borderId="89" xfId="0" applyNumberFormat="1" applyFont="1" applyBorder="1" applyAlignment="1" applyProtection="1">
      <alignment vertical="center"/>
      <protection locked="0"/>
    </xf>
    <xf numFmtId="1" fontId="0" fillId="0" borderId="89" xfId="0" applyNumberFormat="1" applyBorder="1" applyAlignment="1" applyProtection="1">
      <alignment vertical="center"/>
      <protection locked="0"/>
    </xf>
    <xf numFmtId="1" fontId="0" fillId="0" borderId="10" xfId="0" applyNumberFormat="1" applyBorder="1" applyAlignment="1" applyProtection="1">
      <alignment vertical="center"/>
      <protection locked="0"/>
    </xf>
    <xf numFmtId="0" fontId="7" fillId="0" borderId="90" xfId="0" applyFont="1" applyBorder="1" applyAlignment="1" applyProtection="1">
      <alignment vertical="center" wrapText="1"/>
      <protection locked="0"/>
    </xf>
    <xf numFmtId="1" fontId="7" fillId="0" borderId="91" xfId="0" applyNumberFormat="1" applyFont="1" applyBorder="1" applyAlignment="1" applyProtection="1">
      <alignment vertical="center"/>
      <protection locked="0"/>
    </xf>
    <xf numFmtId="0" fontId="7" fillId="0" borderId="92" xfId="0" applyFont="1" applyBorder="1" applyAlignment="1" applyProtection="1">
      <alignment vertical="center" wrapText="1"/>
      <protection locked="0"/>
    </xf>
    <xf numFmtId="164" fontId="7" fillId="0" borderId="71" xfId="0" applyNumberFormat="1" applyFont="1" applyBorder="1" applyAlignment="1" applyProtection="1">
      <alignment horizontal="center" vertical="center"/>
      <protection locked="0"/>
    </xf>
    <xf numFmtId="1" fontId="7" fillId="0" borderId="71" xfId="0" applyNumberFormat="1" applyFont="1" applyBorder="1" applyAlignment="1" applyProtection="1">
      <alignment vertical="center"/>
      <protection locked="0"/>
    </xf>
    <xf numFmtId="1" fontId="7" fillId="0" borderId="72" xfId="0" applyNumberFormat="1" applyFont="1" applyBorder="1" applyAlignment="1" applyProtection="1">
      <alignment vertical="center"/>
      <protection locked="0"/>
    </xf>
    <xf numFmtId="14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" fontId="16" fillId="0" borderId="12" xfId="0" applyNumberFormat="1" applyFont="1" applyBorder="1" applyAlignment="1" applyProtection="1">
      <alignment vertical="center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1" fontId="0" fillId="2" borderId="10" xfId="0" applyNumberFormat="1" applyFill="1" applyBorder="1" applyAlignment="1">
      <alignment vertical="center"/>
    </xf>
    <xf numFmtId="1" fontId="0" fillId="0" borderId="43" xfId="0" applyNumberFormat="1" applyBorder="1" applyAlignment="1" applyProtection="1">
      <alignment vertical="center"/>
      <protection locked="0"/>
    </xf>
    <xf numFmtId="1" fontId="0" fillId="2" borderId="43" xfId="0" applyNumberFormat="1" applyFill="1" applyBorder="1" applyAlignment="1">
      <alignment vertical="center"/>
    </xf>
    <xf numFmtId="1" fontId="0" fillId="3" borderId="14" xfId="0" applyNumberForma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vertical="center"/>
      <protection locked="0"/>
    </xf>
    <xf numFmtId="1" fontId="0" fillId="0" borderId="44" xfId="0" applyNumberFormat="1" applyBorder="1" applyAlignment="1" applyProtection="1">
      <alignment vertical="center"/>
      <protection locked="0"/>
    </xf>
    <xf numFmtId="1" fontId="0" fillId="0" borderId="93" xfId="0" applyNumberFormat="1" applyBorder="1" applyAlignment="1" applyProtection="1">
      <alignment vertical="center"/>
      <protection locked="0"/>
    </xf>
    <xf numFmtId="1" fontId="0" fillId="0" borderId="94" xfId="0" applyNumberFormat="1" applyBorder="1" applyAlignment="1" applyProtection="1">
      <alignment vertical="center"/>
      <protection locked="0"/>
    </xf>
    <xf numFmtId="1" fontId="0" fillId="0" borderId="95" xfId="0" applyNumberFormat="1" applyBorder="1" applyAlignment="1" applyProtection="1">
      <alignment vertical="center"/>
      <protection locked="0"/>
    </xf>
    <xf numFmtId="0" fontId="1" fillId="2" borderId="46" xfId="0" applyFont="1" applyFill="1" applyBorder="1" applyAlignment="1">
      <alignment vertical="center" wrapText="1"/>
    </xf>
    <xf numFmtId="0" fontId="1" fillId="2" borderId="47" xfId="0" applyFont="1" applyFill="1" applyBorder="1" applyAlignment="1">
      <alignment vertical="center" wrapText="1"/>
    </xf>
    <xf numFmtId="0" fontId="1" fillId="2" borderId="48" xfId="0" applyFont="1" applyFill="1" applyBorder="1" applyAlignment="1">
      <alignment vertical="center" wrapText="1"/>
    </xf>
    <xf numFmtId="1" fontId="0" fillId="0" borderId="50" xfId="0" applyNumberFormat="1" applyBorder="1" applyAlignment="1" applyProtection="1">
      <alignment vertical="center"/>
      <protection locked="0"/>
    </xf>
    <xf numFmtId="1" fontId="0" fillId="0" borderId="50" xfId="0" quotePrefix="1" applyNumberFormat="1" applyBorder="1" applyAlignment="1" applyProtection="1">
      <alignment vertical="center"/>
      <protection locked="0"/>
    </xf>
    <xf numFmtId="1" fontId="0" fillId="3" borderId="50" xfId="0" applyNumberFormat="1" applyFill="1" applyBorder="1" applyAlignment="1" applyProtection="1">
      <alignment vertical="center"/>
      <protection locked="0"/>
    </xf>
    <xf numFmtId="1" fontId="0" fillId="2" borderId="50" xfId="0" applyNumberFormat="1" applyFill="1" applyBorder="1" applyAlignment="1">
      <alignment vertical="center"/>
    </xf>
    <xf numFmtId="1" fontId="0" fillId="3" borderId="51" xfId="0" applyNumberFormat="1" applyFill="1" applyBorder="1" applyAlignment="1" applyProtection="1">
      <alignment vertical="center"/>
      <protection locked="0"/>
    </xf>
    <xf numFmtId="0" fontId="4" fillId="2" borderId="46" xfId="0" applyFont="1" applyFill="1" applyBorder="1" applyAlignment="1">
      <alignment vertical="center"/>
    </xf>
    <xf numFmtId="0" fontId="4" fillId="2" borderId="47" xfId="0" applyFont="1" applyFill="1" applyBorder="1" applyAlignment="1">
      <alignment vertical="center"/>
    </xf>
    <xf numFmtId="0" fontId="4" fillId="2" borderId="4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vertical="center" wrapText="1"/>
    </xf>
    <xf numFmtId="0" fontId="4" fillId="0" borderId="47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vertical="center" wrapText="1"/>
      <protection locked="0"/>
    </xf>
    <xf numFmtId="0" fontId="1" fillId="0" borderId="47" xfId="0" applyFont="1" applyBorder="1" applyAlignment="1" applyProtection="1">
      <alignment vertical="center" wrapText="1"/>
      <protection locked="0"/>
    </xf>
    <xf numFmtId="0" fontId="1" fillId="0" borderId="48" xfId="0" applyFont="1" applyBorder="1" applyAlignment="1" applyProtection="1">
      <alignment vertical="center" wrapText="1"/>
      <protection locked="0"/>
    </xf>
    <xf numFmtId="1" fontId="0" fillId="0" borderId="96" xfId="0" applyNumberFormat="1" applyBorder="1" applyAlignment="1" applyProtection="1">
      <alignment vertical="center"/>
      <protection locked="0"/>
    </xf>
    <xf numFmtId="1" fontId="0" fillId="3" borderId="89" xfId="0" applyNumberForma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7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1" fontId="0" fillId="0" borderId="91" xfId="0" applyNumberFormat="1" applyBorder="1" applyAlignment="1" applyProtection="1">
      <alignment vertical="center"/>
      <protection locked="0"/>
    </xf>
    <xf numFmtId="168" fontId="7" fillId="0" borderId="0" xfId="0" applyNumberFormat="1" applyFont="1" applyAlignment="1">
      <alignment vertical="center"/>
    </xf>
    <xf numFmtId="1" fontId="4" fillId="2" borderId="74" xfId="0" applyNumberFormat="1" applyFont="1" applyFill="1" applyBorder="1" applyAlignment="1">
      <alignment vertical="center" wrapText="1"/>
    </xf>
    <xf numFmtId="1" fontId="4" fillId="2" borderId="75" xfId="0" applyNumberFormat="1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4" fillId="0" borderId="0" xfId="0" applyNumberFormat="1" applyFont="1" applyAlignment="1">
      <alignment vertical="center"/>
    </xf>
    <xf numFmtId="0" fontId="1" fillId="2" borderId="66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 wrapText="1"/>
    </xf>
    <xf numFmtId="2" fontId="7" fillId="0" borderId="10" xfId="0" applyNumberFormat="1" applyFont="1" applyBorder="1" applyAlignment="1" applyProtection="1">
      <alignment vertical="center"/>
      <protection locked="0"/>
    </xf>
    <xf numFmtId="2" fontId="7" fillId="0" borderId="15" xfId="0" applyNumberFormat="1" applyFont="1" applyBorder="1" applyAlignment="1" applyProtection="1">
      <alignment vertical="center"/>
      <protection locked="0"/>
    </xf>
    <xf numFmtId="1" fontId="7" fillId="0" borderId="42" xfId="0" applyNumberFormat="1" applyFont="1" applyBorder="1" applyAlignment="1" applyProtection="1">
      <alignment vertical="center"/>
      <protection locked="0"/>
    </xf>
    <xf numFmtId="1" fontId="7" fillId="0" borderId="43" xfId="0" applyNumberFormat="1" applyFont="1" applyBorder="1" applyAlignment="1" applyProtection="1">
      <alignment vertical="center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1" fontId="7" fillId="0" borderId="44" xfId="0" applyNumberFormat="1" applyFont="1" applyBorder="1" applyAlignment="1" applyProtection="1">
      <alignment vertical="center"/>
      <protection locked="0"/>
    </xf>
    <xf numFmtId="0" fontId="10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13" fillId="0" borderId="0" xfId="0" quotePrefix="1" applyFont="1" applyAlignment="1" applyProtection="1">
      <alignment vertical="center" wrapText="1"/>
    </xf>
    <xf numFmtId="0" fontId="44" fillId="0" borderId="0" xfId="0" applyNumberFormat="1" applyFont="1" applyAlignment="1">
      <alignment vertical="center" wrapText="1"/>
    </xf>
    <xf numFmtId="0" fontId="7" fillId="0" borderId="0" xfId="0" quotePrefix="1" applyNumberFormat="1" applyFont="1" applyAlignment="1">
      <alignment vertical="center"/>
    </xf>
    <xf numFmtId="164" fontId="5" fillId="0" borderId="99" xfId="0" applyNumberFormat="1" applyFont="1" applyBorder="1" applyAlignment="1" applyProtection="1">
      <alignment horizontal="center" vertical="center"/>
      <protection locked="0"/>
    </xf>
    <xf numFmtId="1" fontId="5" fillId="0" borderId="99" xfId="0" applyNumberFormat="1" applyFont="1" applyBorder="1" applyAlignment="1" applyProtection="1">
      <alignment vertical="center"/>
      <protection locked="0"/>
    </xf>
    <xf numFmtId="0" fontId="5" fillId="0" borderId="100" xfId="0" applyNumberFormat="1" applyFont="1" applyBorder="1" applyAlignment="1" applyProtection="1">
      <alignment vertical="center" wrapText="1"/>
      <protection locked="0"/>
    </xf>
    <xf numFmtId="0" fontId="5" fillId="0" borderId="64" xfId="0" applyNumberFormat="1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17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/>
    <xf numFmtId="0" fontId="17" fillId="0" borderId="0" xfId="0" applyNumberFormat="1" applyFont="1" applyFill="1" applyAlignment="1" applyProtection="1">
      <alignment vertical="center"/>
    </xf>
    <xf numFmtId="0" fontId="17" fillId="0" borderId="0" xfId="0" applyNumberFormat="1" applyFont="1" applyFill="1" applyAlignment="1" applyProtection="1">
      <alignment vertical="center"/>
      <protection hidden="1"/>
    </xf>
    <xf numFmtId="0" fontId="5" fillId="0" borderId="0" xfId="0" quotePrefix="1" applyFont="1" applyAlignment="1">
      <alignment vertical="center"/>
    </xf>
    <xf numFmtId="0" fontId="7" fillId="0" borderId="0" xfId="3" applyFont="1" applyAlignment="1">
      <alignment vertical="center"/>
    </xf>
    <xf numFmtId="0" fontId="1" fillId="2" borderId="6" xfId="3" applyFont="1" applyFill="1" applyBorder="1" applyAlignment="1">
      <alignment horizontal="center" vertical="center"/>
    </xf>
    <xf numFmtId="1" fontId="7" fillId="2" borderId="55" xfId="3" applyNumberFormat="1" applyFont="1" applyFill="1" applyBorder="1" applyAlignment="1">
      <alignment horizontal="center" vertical="center"/>
    </xf>
    <xf numFmtId="1" fontId="7" fillId="2" borderId="36" xfId="3" applyNumberFormat="1" applyFont="1" applyFill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vertical="center"/>
      <protection locked="0"/>
    </xf>
    <xf numFmtId="1" fontId="7" fillId="3" borderId="1" xfId="0" applyNumberFormat="1" applyFont="1" applyFill="1" applyBorder="1" applyAlignment="1" applyProtection="1">
      <alignment vertical="center"/>
      <protection locked="0"/>
    </xf>
    <xf numFmtId="1" fontId="10" fillId="0" borderId="1" xfId="0" applyNumberFormat="1" applyFont="1" applyBorder="1" applyAlignment="1" applyProtection="1">
      <alignment vertical="center"/>
      <protection locked="0"/>
    </xf>
    <xf numFmtId="0" fontId="36" fillId="0" borderId="0" xfId="0" applyNumberFormat="1" applyFont="1" applyAlignment="1" applyProtection="1">
      <alignment vertical="center"/>
    </xf>
    <xf numFmtId="165" fontId="7" fillId="0" borderId="1" xfId="0" applyNumberFormat="1" applyFont="1" applyBorder="1" applyAlignment="1" applyProtection="1">
      <alignment vertical="center" wrapText="1"/>
      <protection locked="0"/>
    </xf>
    <xf numFmtId="1" fontId="7" fillId="0" borderId="58" xfId="0" applyNumberFormat="1" applyFont="1" applyBorder="1" applyAlignment="1" applyProtection="1">
      <alignment vertical="center"/>
      <protection locked="0"/>
    </xf>
    <xf numFmtId="165" fontId="7" fillId="0" borderId="49" xfId="0" applyNumberFormat="1" applyFont="1" applyBorder="1" applyAlignment="1" applyProtection="1">
      <alignment vertical="center"/>
      <protection locked="0"/>
    </xf>
    <xf numFmtId="165" fontId="7" fillId="0" borderId="9" xfId="0" applyNumberFormat="1" applyFont="1" applyBorder="1" applyAlignment="1" applyProtection="1">
      <alignment vertical="center"/>
      <protection locked="0"/>
    </xf>
    <xf numFmtId="0" fontId="5" fillId="0" borderId="0" xfId="2" applyFont="1" applyAlignment="1">
      <alignment horizontal="justify" vertical="center"/>
    </xf>
    <xf numFmtId="0" fontId="5" fillId="0" borderId="0" xfId="2" applyFont="1" applyAlignment="1">
      <alignment vertical="center"/>
    </xf>
    <xf numFmtId="0" fontId="7" fillId="0" borderId="0" xfId="2" applyAlignment="1">
      <alignment vertical="center"/>
    </xf>
    <xf numFmtId="0" fontId="22" fillId="0" borderId="0" xfId="2" applyFont="1" applyAlignment="1">
      <alignment horizontal="centerContinuous" vertical="center" wrapText="1"/>
    </xf>
    <xf numFmtId="0" fontId="35" fillId="0" borderId="0" xfId="0" applyFont="1" applyAlignment="1">
      <alignment vertical="center" wrapText="1"/>
    </xf>
    <xf numFmtId="0" fontId="23" fillId="0" borderId="28" xfId="2" applyFont="1" applyBorder="1" applyAlignment="1">
      <alignment horizontal="centerContinuous" vertical="center" wrapText="1"/>
    </xf>
    <xf numFmtId="1" fontId="4" fillId="2" borderId="6" xfId="2" applyNumberFormat="1" applyFont="1" applyFill="1" applyBorder="1" applyAlignment="1">
      <alignment horizontal="centerContinuous" vertical="center" wrapText="1"/>
    </xf>
    <xf numFmtId="0" fontId="4" fillId="2" borderId="6" xfId="2" applyFont="1" applyFill="1" applyBorder="1" applyAlignment="1">
      <alignment horizontal="centerContinuous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" fontId="4" fillId="2" borderId="2" xfId="2" applyNumberFormat="1" applyFont="1" applyFill="1" applyBorder="1" applyAlignment="1">
      <alignment horizontal="center" vertical="center" wrapText="1"/>
    </xf>
    <xf numFmtId="1" fontId="4" fillId="2" borderId="6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1" fontId="5" fillId="0" borderId="0" xfId="2" applyNumberFormat="1" applyFont="1" applyAlignment="1">
      <alignment vertical="center"/>
    </xf>
    <xf numFmtId="0" fontId="16" fillId="0" borderId="0" xfId="2" applyFont="1" applyAlignment="1">
      <alignment horizontal="centerContinuous" vertical="center" wrapText="1"/>
    </xf>
    <xf numFmtId="0" fontId="4" fillId="2" borderId="101" xfId="2" applyFont="1" applyFill="1" applyBorder="1" applyAlignment="1">
      <alignment horizontal="center" vertical="center" wrapText="1"/>
    </xf>
    <xf numFmtId="1" fontId="4" fillId="2" borderId="60" xfId="2" applyNumberFormat="1" applyFont="1" applyFill="1" applyBorder="1" applyAlignment="1">
      <alignment horizontal="center" vertical="center" wrapText="1"/>
    </xf>
    <xf numFmtId="0" fontId="4" fillId="2" borderId="60" xfId="2" applyFont="1" applyFill="1" applyBorder="1" applyAlignment="1">
      <alignment horizontal="center" vertical="center" wrapText="1"/>
    </xf>
    <xf numFmtId="0" fontId="4" fillId="2" borderId="63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2" borderId="102" xfId="2" applyFont="1" applyFill="1" applyBorder="1" applyAlignment="1">
      <alignment horizontal="center" vertical="center" wrapText="1"/>
    </xf>
    <xf numFmtId="1" fontId="4" fillId="2" borderId="62" xfId="2" applyNumberFormat="1" applyFont="1" applyFill="1" applyBorder="1" applyAlignment="1">
      <alignment horizontal="center" vertical="center" wrapText="1"/>
    </xf>
    <xf numFmtId="0" fontId="4" fillId="2" borderId="62" xfId="2" applyFont="1" applyFill="1" applyBorder="1" applyAlignment="1">
      <alignment horizontal="center" vertical="center" wrapText="1"/>
    </xf>
    <xf numFmtId="0" fontId="4" fillId="2" borderId="103" xfId="2" applyFont="1" applyFill="1" applyBorder="1" applyAlignment="1">
      <alignment horizontal="center" vertical="center" wrapText="1"/>
    </xf>
    <xf numFmtId="0" fontId="1" fillId="2" borderId="104" xfId="2" applyFont="1" applyFill="1" applyBorder="1" applyAlignment="1">
      <alignment horizontal="center" vertical="center" wrapText="1"/>
    </xf>
    <xf numFmtId="0" fontId="5" fillId="2" borderId="59" xfId="2" applyFont="1" applyFill="1" applyBorder="1" applyAlignment="1">
      <alignment vertical="center" wrapText="1"/>
    </xf>
    <xf numFmtId="164" fontId="5" fillId="2" borderId="105" xfId="2" applyNumberFormat="1" applyFont="1" applyFill="1" applyBorder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quotePrefix="1" applyNumberFormat="1" applyFont="1" applyAlignment="1">
      <alignment vertical="center"/>
    </xf>
    <xf numFmtId="0" fontId="5" fillId="2" borderId="101" xfId="2" applyFont="1" applyFill="1" applyBorder="1" applyAlignment="1">
      <alignment vertical="center" wrapText="1"/>
    </xf>
    <xf numFmtId="1" fontId="5" fillId="2" borderId="60" xfId="2" applyNumberFormat="1" applyFont="1" applyFill="1" applyBorder="1" applyAlignment="1">
      <alignment vertical="center"/>
    </xf>
    <xf numFmtId="0" fontId="5" fillId="2" borderId="60" xfId="2" applyFont="1" applyFill="1" applyBorder="1" applyAlignment="1">
      <alignment vertical="center" wrapText="1"/>
    </xf>
    <xf numFmtId="0" fontId="5" fillId="2" borderId="85" xfId="2" applyFont="1" applyFill="1" applyBorder="1" applyAlignment="1">
      <alignment vertical="center" wrapText="1"/>
    </xf>
    <xf numFmtId="1" fontId="5" fillId="2" borderId="61" xfId="2" applyNumberFormat="1" applyFont="1" applyFill="1" applyBorder="1" applyAlignment="1">
      <alignment vertical="center"/>
    </xf>
    <xf numFmtId="0" fontId="5" fillId="2" borderId="61" xfId="2" applyFont="1" applyFill="1" applyBorder="1" applyAlignment="1">
      <alignment vertical="center"/>
    </xf>
    <xf numFmtId="0" fontId="5" fillId="2" borderId="61" xfId="2" applyFont="1" applyFill="1" applyBorder="1" applyAlignment="1">
      <alignment vertical="center" wrapText="1"/>
    </xf>
    <xf numFmtId="164" fontId="5" fillId="2" borderId="64" xfId="2" applyNumberFormat="1" applyFont="1" applyFill="1" applyBorder="1" applyAlignment="1">
      <alignment horizontal="center" vertical="center"/>
    </xf>
    <xf numFmtId="0" fontId="5" fillId="2" borderId="85" xfId="2" applyFont="1" applyFill="1" applyBorder="1" applyAlignment="1">
      <alignment horizontal="right" vertical="center" wrapText="1"/>
    </xf>
    <xf numFmtId="0" fontId="5" fillId="0" borderId="85" xfId="2" applyFont="1" applyBorder="1" applyAlignment="1" applyProtection="1">
      <alignment vertical="center" wrapText="1"/>
      <protection locked="0"/>
    </xf>
    <xf numFmtId="0" fontId="5" fillId="0" borderId="85" xfId="2" applyFont="1" applyBorder="1" applyAlignment="1" applyProtection="1">
      <alignment horizontal="center" vertical="center"/>
      <protection locked="0"/>
    </xf>
    <xf numFmtId="0" fontId="5" fillId="2" borderId="102" xfId="2" applyFont="1" applyFill="1" applyBorder="1" applyAlignment="1">
      <alignment vertical="center" wrapText="1"/>
    </xf>
    <xf numFmtId="0" fontId="5" fillId="2" borderId="62" xfId="2" applyFont="1" applyFill="1" applyBorder="1" applyAlignment="1">
      <alignment vertical="center"/>
    </xf>
    <xf numFmtId="0" fontId="5" fillId="2" borderId="62" xfId="2" applyFont="1" applyFill="1" applyBorder="1" applyAlignment="1">
      <alignment vertical="center" wrapText="1"/>
    </xf>
    <xf numFmtId="164" fontId="5" fillId="2" borderId="103" xfId="2" applyNumberFormat="1" applyFont="1" applyFill="1" applyBorder="1" applyAlignment="1">
      <alignment horizontal="center" vertical="center"/>
    </xf>
    <xf numFmtId="0" fontId="22" fillId="0" borderId="0" xfId="2" applyFont="1" applyAlignment="1">
      <alignment vertical="center"/>
    </xf>
    <xf numFmtId="0" fontId="4" fillId="2" borderId="3" xfId="2" applyFont="1" applyFill="1" applyBorder="1" applyAlignment="1">
      <alignment horizontal="centerContinuous" vertical="center" wrapText="1"/>
    </xf>
    <xf numFmtId="0" fontId="4" fillId="2" borderId="106" xfId="2" applyFont="1" applyFill="1" applyBorder="1" applyAlignment="1">
      <alignment horizontal="centerContinuous" vertical="center" wrapText="1"/>
    </xf>
    <xf numFmtId="0" fontId="4" fillId="2" borderId="107" xfId="2" applyFont="1" applyFill="1" applyBorder="1" applyAlignment="1">
      <alignment horizontal="centerContinuous" vertical="center" wrapText="1"/>
    </xf>
    <xf numFmtId="0" fontId="4" fillId="2" borderId="65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left" vertical="center" wrapText="1"/>
    </xf>
    <xf numFmtId="2" fontId="5" fillId="2" borderId="65" xfId="2" quotePrefix="1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2" borderId="36" xfId="2" applyFont="1" applyFill="1" applyBorder="1" applyAlignment="1">
      <alignment horizontal="centerContinuous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49" xfId="2" applyFont="1" applyFill="1" applyBorder="1" applyAlignment="1">
      <alignment horizontal="centerContinuous" vertical="center" wrapText="1"/>
    </xf>
    <xf numFmtId="0" fontId="4" fillId="2" borderId="58" xfId="2" applyFont="1" applyFill="1" applyBorder="1" applyAlignment="1">
      <alignment horizontal="centerContinuous" vertical="center" wrapText="1"/>
    </xf>
    <xf numFmtId="0" fontId="4" fillId="2" borderId="74" xfId="2" applyFont="1" applyFill="1" applyBorder="1" applyAlignment="1">
      <alignment horizontal="centerContinuous" vertical="center" wrapText="1"/>
    </xf>
    <xf numFmtId="0" fontId="1" fillId="2" borderId="49" xfId="2" applyFont="1" applyFill="1" applyBorder="1" applyAlignment="1">
      <alignment horizontal="centerContinuous" vertical="center" wrapText="1"/>
    </xf>
    <xf numFmtId="0" fontId="1" fillId="2" borderId="74" xfId="2" applyFont="1" applyFill="1" applyBorder="1" applyAlignment="1">
      <alignment horizontal="centerContinuous" vertical="center" wrapText="1"/>
    </xf>
    <xf numFmtId="0" fontId="1" fillId="2" borderId="58" xfId="2" applyFont="1" applyFill="1" applyBorder="1" applyAlignment="1">
      <alignment horizontal="centerContinuous" vertical="center" wrapText="1"/>
    </xf>
    <xf numFmtId="0" fontId="4" fillId="2" borderId="1" xfId="2" applyFont="1" applyFill="1" applyBorder="1" applyAlignment="1">
      <alignment horizontal="centerContinuous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Continuous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4" fillId="2" borderId="49" xfId="2" applyFont="1" applyFill="1" applyBorder="1" applyAlignment="1">
      <alignment horizontal="center" vertical="center" wrapText="1"/>
    </xf>
    <xf numFmtId="1" fontId="7" fillId="3" borderId="1" xfId="2" applyNumberFormat="1" applyFill="1" applyBorder="1" applyAlignment="1" applyProtection="1">
      <alignment vertical="center" wrapText="1"/>
      <protection locked="0"/>
    </xf>
    <xf numFmtId="1" fontId="7" fillId="0" borderId="1" xfId="2" applyNumberFormat="1" applyBorder="1" applyAlignment="1" applyProtection="1">
      <alignment vertical="center" wrapText="1"/>
      <protection locked="0"/>
    </xf>
    <xf numFmtId="166" fontId="7" fillId="0" borderId="1" xfId="2" applyNumberFormat="1" applyBorder="1" applyAlignment="1" applyProtection="1">
      <alignment vertical="center" wrapText="1"/>
      <protection locked="0"/>
    </xf>
    <xf numFmtId="1" fontId="7" fillId="3" borderId="1" xfId="2" applyNumberFormat="1" applyFill="1" applyBorder="1" applyAlignment="1" applyProtection="1">
      <alignment vertical="center"/>
      <protection locked="0"/>
    </xf>
    <xf numFmtId="1" fontId="7" fillId="0" borderId="1" xfId="2" applyNumberFormat="1" applyBorder="1" applyAlignment="1" applyProtection="1">
      <alignment vertical="center"/>
      <protection locked="0"/>
    </xf>
    <xf numFmtId="166" fontId="7" fillId="0" borderId="1" xfId="2" applyNumberFormat="1" applyBorder="1" applyAlignment="1" applyProtection="1">
      <alignment vertical="center"/>
      <protection locked="0"/>
    </xf>
    <xf numFmtId="166" fontId="7" fillId="0" borderId="0" xfId="0" applyNumberFormat="1" applyFont="1" applyAlignment="1">
      <alignment vertical="center"/>
    </xf>
    <xf numFmtId="0" fontId="7" fillId="7" borderId="0" xfId="0" applyFont="1" applyFill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2" fontId="7" fillId="0" borderId="1" xfId="0" applyNumberFormat="1" applyFont="1" applyBorder="1" applyAlignment="1" applyProtection="1">
      <alignment vertical="center"/>
      <protection locked="0"/>
    </xf>
    <xf numFmtId="2" fontId="5" fillId="3" borderId="5" xfId="0" applyNumberFormat="1" applyFont="1" applyFill="1" applyBorder="1" applyAlignment="1" applyProtection="1">
      <alignment vertical="center"/>
      <protection locked="0"/>
    </xf>
    <xf numFmtId="2" fontId="5" fillId="3" borderId="1" xfId="0" applyNumberFormat="1" applyFont="1" applyFill="1" applyBorder="1" applyAlignment="1" applyProtection="1">
      <alignment vertical="center"/>
      <protection locked="0"/>
    </xf>
    <xf numFmtId="1" fontId="5" fillId="3" borderId="1" xfId="0" applyNumberFormat="1" applyFont="1" applyFill="1" applyBorder="1" applyAlignment="1" applyProtection="1">
      <alignment vertical="center"/>
      <protection locked="0"/>
    </xf>
    <xf numFmtId="0" fontId="1" fillId="5" borderId="6" xfId="3" applyFont="1" applyFill="1" applyBorder="1" applyAlignment="1" applyProtection="1">
      <alignment horizontal="centerContinuous" vertical="center" wrapText="1"/>
      <protection locked="0"/>
    </xf>
    <xf numFmtId="1" fontId="7" fillId="5" borderId="6" xfId="3" applyNumberFormat="1" applyFont="1" applyFill="1" applyBorder="1" applyAlignment="1" applyProtection="1">
      <alignment horizontal="center" vertical="center"/>
      <protection locked="0"/>
    </xf>
    <xf numFmtId="0" fontId="7" fillId="3" borderId="4" xfId="3" applyFont="1" applyFill="1" applyBorder="1" applyAlignment="1" applyProtection="1">
      <alignment vertical="center" wrapText="1"/>
      <protection locked="0"/>
    </xf>
    <xf numFmtId="164" fontId="7" fillId="5" borderId="6" xfId="3" applyNumberFormat="1" applyFont="1" applyFill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vertical="center"/>
      <protection locked="0"/>
    </xf>
    <xf numFmtId="164" fontId="33" fillId="0" borderId="99" xfId="0" applyNumberFormat="1" applyFont="1" applyBorder="1" applyAlignment="1" applyProtection="1">
      <alignment vertical="center" wrapText="1"/>
      <protection locked="0"/>
    </xf>
    <xf numFmtId="0" fontId="5" fillId="0" borderId="100" xfId="0" applyNumberFormat="1" applyFont="1" applyBorder="1" applyAlignment="1" applyProtection="1">
      <alignment vertical="center"/>
      <protection locked="0"/>
    </xf>
    <xf numFmtId="0" fontId="5" fillId="0" borderId="85" xfId="0" applyFont="1" applyBorder="1" applyAlignment="1" applyProtection="1">
      <alignment vertical="center"/>
      <protection locked="0"/>
    </xf>
    <xf numFmtId="0" fontId="5" fillId="0" borderId="64" xfId="0" applyNumberFormat="1" applyFont="1" applyBorder="1" applyAlignment="1" applyProtection="1">
      <alignment vertical="center"/>
      <protection locked="0"/>
    </xf>
    <xf numFmtId="0" fontId="10" fillId="0" borderId="85" xfId="0" applyFont="1" applyBorder="1" applyAlignment="1" applyProtection="1">
      <alignment vertical="center"/>
      <protection locked="0"/>
    </xf>
    <xf numFmtId="0" fontId="10" fillId="0" borderId="64" xfId="0" applyNumberFormat="1" applyFont="1" applyBorder="1" applyAlignment="1" applyProtection="1">
      <alignment vertical="center"/>
      <protection locked="0"/>
    </xf>
    <xf numFmtId="0" fontId="7" fillId="0" borderId="61" xfId="0" applyFont="1" applyBorder="1" applyAlignment="1" applyProtection="1">
      <alignment vertical="center"/>
      <protection locked="0"/>
    </xf>
    <xf numFmtId="0" fontId="7" fillId="0" borderId="64" xfId="0" applyFont="1" applyBorder="1" applyAlignment="1" applyProtection="1">
      <alignment vertical="center"/>
      <protection locked="0"/>
    </xf>
    <xf numFmtId="0" fontId="7" fillId="0" borderId="85" xfId="0" applyFont="1" applyBorder="1" applyAlignment="1" applyProtection="1">
      <alignment vertical="center"/>
      <protection locked="0"/>
    </xf>
    <xf numFmtId="0" fontId="7" fillId="0" borderId="64" xfId="0" applyNumberFormat="1" applyFont="1" applyBorder="1" applyAlignment="1" applyProtection="1">
      <alignment vertical="center"/>
      <protection locked="0"/>
    </xf>
    <xf numFmtId="0" fontId="10" fillId="0" borderId="61" xfId="0" applyFont="1" applyBorder="1" applyAlignment="1" applyProtection="1">
      <alignment vertical="center"/>
      <protection locked="0"/>
    </xf>
    <xf numFmtId="0" fontId="10" fillId="0" borderId="64" xfId="0" applyFont="1" applyBorder="1" applyAlignment="1" applyProtection="1">
      <alignment vertical="center"/>
      <protection locked="0"/>
    </xf>
    <xf numFmtId="0" fontId="10" fillId="0" borderId="62" xfId="0" applyFont="1" applyBorder="1" applyAlignment="1" applyProtection="1">
      <alignment vertical="center"/>
      <protection locked="0"/>
    </xf>
    <xf numFmtId="0" fontId="10" fillId="0" borderId="103" xfId="0" applyFont="1" applyBorder="1" applyAlignment="1" applyProtection="1">
      <alignment vertical="center"/>
      <protection locked="0"/>
    </xf>
    <xf numFmtId="0" fontId="10" fillId="0" borderId="103" xfId="0" applyNumberFormat="1" applyFont="1" applyBorder="1" applyAlignment="1" applyProtection="1">
      <alignment vertical="center"/>
      <protection locked="0"/>
    </xf>
    <xf numFmtId="1" fontId="10" fillId="0" borderId="61" xfId="0" applyNumberFormat="1" applyFont="1" applyBorder="1" applyAlignment="1" applyProtection="1">
      <alignment vertical="center"/>
      <protection locked="0"/>
    </xf>
    <xf numFmtId="1" fontId="10" fillId="0" borderId="62" xfId="0" applyNumberFormat="1" applyFont="1" applyBorder="1" applyAlignment="1" applyProtection="1">
      <alignment vertical="center"/>
      <protection locked="0"/>
    </xf>
    <xf numFmtId="164" fontId="33" fillId="0" borderId="61" xfId="0" applyNumberFormat="1" applyFont="1" applyBorder="1" applyAlignment="1" applyProtection="1">
      <alignment vertical="center" wrapText="1"/>
      <protection locked="0"/>
    </xf>
    <xf numFmtId="164" fontId="13" fillId="0" borderId="61" xfId="0" applyNumberFormat="1" applyFont="1" applyBorder="1" applyAlignment="1" applyProtection="1">
      <alignment vertical="center" wrapText="1"/>
      <protection locked="0"/>
    </xf>
    <xf numFmtId="164" fontId="7" fillId="0" borderId="61" xfId="0" applyNumberFormat="1" applyFont="1" applyBorder="1" applyAlignment="1" applyProtection="1">
      <alignment vertical="center"/>
      <protection locked="0"/>
    </xf>
    <xf numFmtId="164" fontId="10" fillId="0" borderId="61" xfId="0" applyNumberFormat="1" applyFont="1" applyBorder="1" applyAlignment="1" applyProtection="1">
      <alignment vertical="center"/>
      <protection locked="0"/>
    </xf>
    <xf numFmtId="164" fontId="10" fillId="0" borderId="62" xfId="0" applyNumberFormat="1" applyFont="1" applyBorder="1" applyAlignment="1" applyProtection="1">
      <alignment vertical="center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" fontId="7" fillId="5" borderId="8" xfId="0" applyNumberFormat="1" applyFont="1" applyFill="1" applyBorder="1" applyAlignment="1" applyProtection="1">
      <alignment vertical="center"/>
      <protection locked="0"/>
    </xf>
    <xf numFmtId="165" fontId="7" fillId="5" borderId="9" xfId="0" applyNumberFormat="1" applyFont="1" applyFill="1" applyBorder="1" applyAlignment="1" applyProtection="1">
      <alignment vertical="center"/>
      <protection locked="0"/>
    </xf>
    <xf numFmtId="0" fontId="44" fillId="0" borderId="0" xfId="0" applyNumberFormat="1" applyFont="1" applyFill="1" applyAlignment="1">
      <alignment vertical="center" wrapText="1"/>
    </xf>
    <xf numFmtId="0" fontId="1" fillId="2" borderId="108" xfId="0" applyFont="1" applyFill="1" applyBorder="1" applyAlignment="1">
      <alignment horizontal="center" vertical="center" wrapText="1"/>
    </xf>
    <xf numFmtId="16" fontId="7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4" fillId="0" borderId="0" xfId="0" applyFont="1" applyAlignment="1" applyProtection="1">
      <alignment vertical="center" wrapText="1"/>
    </xf>
    <xf numFmtId="2" fontId="7" fillId="0" borderId="11" xfId="0" applyNumberFormat="1" applyFont="1" applyBorder="1" applyAlignment="1" applyProtection="1">
      <alignment vertical="center"/>
      <protection locked="0"/>
    </xf>
    <xf numFmtId="1" fontId="0" fillId="0" borderId="0" xfId="0" applyNumberFormat="1" applyProtection="1">
      <protection locked="0"/>
    </xf>
    <xf numFmtId="1" fontId="7" fillId="2" borderId="1" xfId="0" applyNumberFormat="1" applyFont="1" applyFill="1" applyBorder="1" applyAlignment="1" applyProtection="1">
      <alignment vertical="center"/>
    </xf>
    <xf numFmtId="165" fontId="7" fillId="2" borderId="1" xfId="0" applyNumberFormat="1" applyFont="1" applyFill="1" applyBorder="1" applyAlignment="1" applyProtection="1">
      <alignment vertical="center"/>
    </xf>
    <xf numFmtId="165" fontId="7" fillId="2" borderId="49" xfId="0" applyNumberFormat="1" applyFont="1" applyFill="1" applyBorder="1" applyAlignment="1" applyProtection="1">
      <alignment vertical="center"/>
    </xf>
    <xf numFmtId="0" fontId="7" fillId="2" borderId="41" xfId="0" applyFont="1" applyFill="1" applyBorder="1" applyAlignment="1" applyProtection="1">
      <alignment horizontal="left" vertical="center" wrapText="1"/>
    </xf>
    <xf numFmtId="0" fontId="7" fillId="2" borderId="16" xfId="0" applyFont="1" applyFill="1" applyBorder="1" applyAlignment="1" applyProtection="1">
      <alignment horizontal="left" vertical="center" wrapText="1"/>
    </xf>
    <xf numFmtId="0" fontId="7" fillId="6" borderId="16" xfId="0" applyFont="1" applyFill="1" applyBorder="1" applyAlignment="1" applyProtection="1">
      <alignment vertical="center"/>
    </xf>
    <xf numFmtId="0" fontId="7" fillId="6" borderId="16" xfId="0" applyNumberFormat="1" applyFont="1" applyFill="1" applyBorder="1" applyAlignment="1" applyProtection="1">
      <alignment vertical="center"/>
    </xf>
    <xf numFmtId="0" fontId="7" fillId="6" borderId="16" xfId="0" applyFont="1" applyFill="1" applyBorder="1" applyAlignment="1" applyProtection="1">
      <alignment horizontal="left" vertical="center" wrapText="1"/>
    </xf>
    <xf numFmtId="0" fontId="5" fillId="6" borderId="16" xfId="0" applyFont="1" applyFill="1" applyBorder="1" applyAlignment="1" applyProtection="1">
      <alignment horizontal="left" vertical="center" wrapText="1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7" fillId="5" borderId="16" xfId="0" applyFont="1" applyFill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4" fillId="0" borderId="0" xfId="0" applyFont="1" applyAlignment="1" applyProtection="1">
      <alignment vertical="center"/>
    </xf>
    <xf numFmtId="1" fontId="7" fillId="0" borderId="0" xfId="0" applyNumberFormat="1" applyFont="1" applyAlignment="1" applyProtection="1">
      <alignment vertical="center" wrapText="1"/>
    </xf>
    <xf numFmtId="1" fontId="0" fillId="0" borderId="0" xfId="0" applyNumberFormat="1" applyAlignment="1" applyProtection="1">
      <alignment vertical="center"/>
    </xf>
    <xf numFmtId="0" fontId="0" fillId="0" borderId="0" xfId="0" applyProtection="1"/>
    <xf numFmtId="0" fontId="45" fillId="0" borderId="1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Continuous" vertical="center" wrapText="1"/>
    </xf>
    <xf numFmtId="0" fontId="23" fillId="0" borderId="109" xfId="0" applyFont="1" applyBorder="1" applyAlignment="1" applyProtection="1">
      <alignment horizontal="centerContinuous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65" fontId="5" fillId="0" borderId="0" xfId="0" applyNumberFormat="1" applyFont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1" fontId="7" fillId="6" borderId="46" xfId="0" applyNumberFormat="1" applyFont="1" applyFill="1" applyBorder="1" applyAlignment="1" applyProtection="1">
      <alignment vertical="center"/>
    </xf>
    <xf numFmtId="165" fontId="7" fillId="6" borderId="46" xfId="0" applyNumberFormat="1" applyFont="1" applyFill="1" applyBorder="1" applyAlignment="1" applyProtection="1">
      <alignment vertical="center"/>
    </xf>
    <xf numFmtId="1" fontId="7" fillId="6" borderId="5" xfId="0" applyNumberFormat="1" applyFont="1" applyFill="1" applyBorder="1" applyAlignment="1" applyProtection="1">
      <alignment vertical="center"/>
    </xf>
    <xf numFmtId="165" fontId="7" fillId="6" borderId="5" xfId="0" applyNumberFormat="1" applyFont="1" applyFill="1" applyBorder="1" applyAlignment="1" applyProtection="1">
      <alignment vertical="center"/>
    </xf>
    <xf numFmtId="1" fontId="7" fillId="6" borderId="1" xfId="0" applyNumberFormat="1" applyFont="1" applyFill="1" applyBorder="1" applyAlignment="1" applyProtection="1">
      <alignment vertical="center"/>
    </xf>
    <xf numFmtId="165" fontId="7" fillId="6" borderId="1" xfId="0" applyNumberFormat="1" applyFont="1" applyFill="1" applyBorder="1" applyAlignment="1" applyProtection="1">
      <alignment vertical="center"/>
    </xf>
    <xf numFmtId="1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1" xfId="0" applyNumberFormat="1" applyFont="1" applyFill="1" applyBorder="1" applyAlignment="1" applyProtection="1">
      <alignment vertical="center"/>
      <protection locked="0"/>
    </xf>
    <xf numFmtId="165" fontId="7" fillId="5" borderId="49" xfId="0" applyNumberFormat="1" applyFont="1" applyFill="1" applyBorder="1" applyAlignment="1" applyProtection="1">
      <alignment vertical="center"/>
      <protection locked="0"/>
    </xf>
    <xf numFmtId="165" fontId="15" fillId="5" borderId="49" xfId="1" applyNumberFormat="1" applyFill="1" applyBorder="1" applyAlignment="1" applyProtection="1">
      <alignment vertical="center"/>
      <protection locked="0"/>
    </xf>
    <xf numFmtId="0" fontId="1" fillId="2" borderId="5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49" xfId="0" applyFont="1" applyFill="1" applyBorder="1" applyAlignment="1" applyProtection="1">
      <alignment vertical="center" wrapText="1"/>
    </xf>
    <xf numFmtId="1" fontId="7" fillId="2" borderId="8" xfId="0" applyNumberFormat="1" applyFont="1" applyFill="1" applyBorder="1" applyAlignment="1" applyProtection="1">
      <alignment vertical="center"/>
    </xf>
    <xf numFmtId="165" fontId="7" fillId="2" borderId="9" xfId="0" applyNumberFormat="1" applyFont="1" applyFill="1" applyBorder="1" applyAlignment="1" applyProtection="1">
      <alignment vertical="center"/>
    </xf>
    <xf numFmtId="0" fontId="7" fillId="2" borderId="49" xfId="0" quotePrefix="1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49" xfId="0" applyFont="1" applyFill="1" applyBorder="1" applyAlignment="1" applyProtection="1">
      <alignment vertical="center" wrapText="1"/>
    </xf>
    <xf numFmtId="1" fontId="7" fillId="6" borderId="8" xfId="0" applyNumberFormat="1" applyFont="1" applyFill="1" applyBorder="1" applyAlignment="1" applyProtection="1">
      <alignment vertical="center"/>
    </xf>
    <xf numFmtId="165" fontId="7" fillId="6" borderId="9" xfId="0" applyNumberFormat="1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horizontal="left" vertical="center" wrapText="1"/>
    </xf>
    <xf numFmtId="1" fontId="7" fillId="6" borderId="1" xfId="0" applyNumberFormat="1" applyFont="1" applyFill="1" applyBorder="1" applyAlignment="1" applyProtection="1">
      <alignment vertical="center" wrapText="1"/>
    </xf>
    <xf numFmtId="165" fontId="7" fillId="6" borderId="1" xfId="0" applyNumberFormat="1" applyFont="1" applyFill="1" applyBorder="1" applyAlignment="1" applyProtection="1">
      <alignment vertical="center" wrapText="1"/>
    </xf>
    <xf numFmtId="1" fontId="7" fillId="6" borderId="58" xfId="0" applyNumberFormat="1" applyFont="1" applyFill="1" applyBorder="1" applyAlignment="1" applyProtection="1">
      <alignment vertical="center"/>
    </xf>
    <xf numFmtId="165" fontId="7" fillId="6" borderId="49" xfId="0" applyNumberFormat="1" applyFont="1" applyFill="1" applyBorder="1" applyAlignment="1" applyProtection="1">
      <alignment vertical="center"/>
    </xf>
    <xf numFmtId="0" fontId="45" fillId="5" borderId="8" xfId="0" applyFont="1" applyFill="1" applyBorder="1" applyAlignment="1" applyProtection="1">
      <alignment horizontal="center" vertical="center" wrapText="1"/>
      <protection locked="0"/>
    </xf>
    <xf numFmtId="0" fontId="45" fillId="5" borderId="49" xfId="0" applyFont="1" applyFill="1" applyBorder="1" applyAlignment="1" applyProtection="1">
      <alignment vertical="center" wrapText="1"/>
      <protection locked="0"/>
    </xf>
    <xf numFmtId="2" fontId="5" fillId="0" borderId="11" xfId="2" applyNumberFormat="1" applyFont="1" applyBorder="1" applyAlignment="1" applyProtection="1">
      <alignment horizontal="right" vertical="center"/>
      <protection locked="0"/>
    </xf>
    <xf numFmtId="1" fontId="5" fillId="0" borderId="2" xfId="2" applyNumberFormat="1" applyFont="1" applyBorder="1" applyAlignment="1" applyProtection="1">
      <alignment horizontal="right" vertical="center"/>
      <protection locked="0"/>
    </xf>
    <xf numFmtId="0" fontId="1" fillId="0" borderId="85" xfId="0" applyFont="1" applyBorder="1" applyAlignment="1" applyProtection="1">
      <alignment vertical="center" wrapText="1"/>
      <protection locked="0"/>
    </xf>
    <xf numFmtId="0" fontId="8" fillId="0" borderId="85" xfId="0" applyFont="1" applyBorder="1" applyAlignment="1" applyProtection="1">
      <alignment vertical="center" wrapText="1"/>
      <protection locked="0"/>
    </xf>
    <xf numFmtId="0" fontId="10" fillId="0" borderId="85" xfId="0" applyFont="1" applyBorder="1" applyAlignment="1" applyProtection="1">
      <alignment vertical="center" wrapText="1"/>
      <protection locked="0"/>
    </xf>
    <xf numFmtId="0" fontId="10" fillId="0" borderId="102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14" fontId="7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quotePrefix="1" applyFont="1" applyBorder="1" applyAlignment="1" applyProtection="1">
      <alignment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vertical="center" wrapText="1"/>
      <protection locked="0"/>
    </xf>
    <xf numFmtId="0" fontId="5" fillId="3" borderId="41" xfId="0" applyFont="1" applyFill="1" applyBorder="1" applyAlignment="1" applyProtection="1">
      <alignment vertical="center" wrapText="1"/>
      <protection locked="0"/>
    </xf>
    <xf numFmtId="0" fontId="1" fillId="5" borderId="6" xfId="3" applyFont="1" applyFill="1" applyBorder="1" applyAlignment="1" applyProtection="1">
      <alignment vertical="center" wrapText="1"/>
      <protection locked="0"/>
    </xf>
    <xf numFmtId="0" fontId="7" fillId="5" borderId="6" xfId="3" applyFont="1" applyFill="1" applyBorder="1" applyAlignment="1" applyProtection="1">
      <alignment vertical="center" wrapText="1"/>
      <protection locked="0"/>
    </xf>
    <xf numFmtId="0" fontId="7" fillId="5" borderId="4" xfId="3" applyFont="1" applyFill="1" applyBorder="1" applyAlignment="1" applyProtection="1">
      <alignment vertical="center" wrapText="1"/>
      <protection locked="0"/>
    </xf>
    <xf numFmtId="0" fontId="7" fillId="0" borderId="6" xfId="3" applyFont="1" applyBorder="1" applyAlignment="1" applyProtection="1">
      <alignment vertical="center" wrapText="1"/>
      <protection locked="0"/>
    </xf>
    <xf numFmtId="0" fontId="1" fillId="2" borderId="3" xfId="3" applyFont="1" applyFill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19" fillId="0" borderId="5" xfId="3" applyFont="1" applyBorder="1" applyAlignment="1">
      <alignment vertical="center" wrapText="1"/>
    </xf>
    <xf numFmtId="0" fontId="18" fillId="0" borderId="0" xfId="3" applyFont="1" applyAlignment="1">
      <alignment vertical="center" wrapText="1"/>
    </xf>
    <xf numFmtId="0" fontId="1" fillId="2" borderId="6" xfId="3" applyFont="1" applyFill="1" applyBorder="1" applyAlignment="1">
      <alignment vertical="center" wrapText="1"/>
    </xf>
    <xf numFmtId="1" fontId="7" fillId="2" borderId="55" xfId="3" applyNumberFormat="1" applyFont="1" applyFill="1" applyBorder="1" applyAlignment="1">
      <alignment horizontal="centerContinuous" vertical="center" wrapText="1"/>
    </xf>
    <xf numFmtId="1" fontId="7" fillId="2" borderId="36" xfId="3" applyNumberFormat="1" applyFont="1" applyFill="1" applyBorder="1" applyAlignment="1">
      <alignment horizontal="centerContinuous" vertical="center" wrapText="1"/>
    </xf>
    <xf numFmtId="164" fontId="7" fillId="2" borderId="36" xfId="3" applyNumberFormat="1" applyFont="1" applyFill="1" applyBorder="1" applyAlignment="1">
      <alignment horizontal="centerContinuous" vertical="center" wrapText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40" xfId="2" applyFont="1" applyFill="1" applyBorder="1" applyAlignment="1">
      <alignment horizontal="center" vertical="center" wrapText="1"/>
    </xf>
    <xf numFmtId="0" fontId="4" fillId="2" borderId="5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" fillId="2" borderId="40" xfId="2" applyFont="1" applyFill="1" applyBorder="1" applyAlignment="1">
      <alignment horizontal="center" vertical="center" wrapText="1"/>
    </xf>
    <xf numFmtId="0" fontId="1" fillId="2" borderId="56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88" xfId="2" applyFont="1" applyFill="1" applyBorder="1" applyAlignment="1">
      <alignment horizontal="center" vertical="center" wrapText="1"/>
    </xf>
    <xf numFmtId="0" fontId="1" fillId="2" borderId="110" xfId="2" applyFont="1" applyFill="1" applyBorder="1" applyAlignment="1">
      <alignment horizontal="center" vertical="center" wrapText="1"/>
    </xf>
    <xf numFmtId="0" fontId="1" fillId="2" borderId="111" xfId="2" applyFont="1" applyFill="1" applyBorder="1" applyAlignment="1">
      <alignment horizontal="center" vertical="center" wrapText="1"/>
    </xf>
    <xf numFmtId="0" fontId="1" fillId="2" borderId="112" xfId="2" applyFont="1" applyFill="1" applyBorder="1" applyAlignment="1">
      <alignment horizontal="center" vertical="center" wrapText="1"/>
    </xf>
    <xf numFmtId="0" fontId="1" fillId="2" borderId="68" xfId="2" applyFont="1" applyFill="1" applyBorder="1" applyAlignment="1">
      <alignment horizontal="center" vertical="center" wrapText="1"/>
    </xf>
    <xf numFmtId="0" fontId="1" fillId="2" borderId="11" xfId="2" applyFont="1" applyFill="1" applyBorder="1" applyAlignment="1">
      <alignment horizontal="center" vertical="center" wrapText="1"/>
    </xf>
    <xf numFmtId="0" fontId="1" fillId="2" borderId="40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" fontId="4" fillId="2" borderId="20" xfId="2" applyNumberFormat="1" applyFont="1" applyFill="1" applyBorder="1" applyAlignment="1">
      <alignment horizontal="center" vertical="center" wrapText="1"/>
    </xf>
    <xf numFmtId="1" fontId="4" fillId="2" borderId="2" xfId="2" applyNumberFormat="1" applyFont="1" applyFill="1" applyBorder="1" applyAlignment="1">
      <alignment horizontal="center" vertical="center" wrapText="1"/>
    </xf>
    <xf numFmtId="0" fontId="4" fillId="2" borderId="67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5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2" borderId="1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15" xfId="0" applyFont="1" applyFill="1" applyBorder="1" applyAlignment="1">
      <alignment horizontal="center" vertical="center" wrapText="1"/>
    </xf>
    <xf numFmtId="0" fontId="1" fillId="2" borderId="116" xfId="0" applyFont="1" applyFill="1" applyBorder="1" applyAlignment="1">
      <alignment horizontal="center" vertical="center" wrapText="1"/>
    </xf>
    <xf numFmtId="0" fontId="1" fillId="2" borderId="11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1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2" borderId="124" xfId="0" applyFont="1" applyFill="1" applyBorder="1" applyAlignment="1">
      <alignment horizontal="center" vertical="center" wrapText="1"/>
    </xf>
    <xf numFmtId="0" fontId="1" fillId="2" borderId="1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2" xfId="0" applyBorder="1"/>
    <xf numFmtId="0" fontId="8" fillId="2" borderId="40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118" xfId="0" applyFont="1" applyFill="1" applyBorder="1" applyAlignment="1">
      <alignment horizontal="center" vertical="center" wrapText="1"/>
    </xf>
    <xf numFmtId="0" fontId="1" fillId="2" borderId="119" xfId="0" applyFont="1" applyFill="1" applyBorder="1" applyAlignment="1">
      <alignment horizontal="center" vertical="center" wrapText="1"/>
    </xf>
    <xf numFmtId="0" fontId="1" fillId="2" borderId="120" xfId="0" applyFont="1" applyFill="1" applyBorder="1" applyAlignment="1">
      <alignment horizontal="center" vertical="center" wrapText="1"/>
    </xf>
    <xf numFmtId="0" fontId="1" fillId="2" borderId="121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2" xfId="0" applyFont="1" applyFill="1" applyBorder="1" applyAlignment="1">
      <alignment horizontal="center" vertical="center" wrapText="1"/>
    </xf>
    <xf numFmtId="0" fontId="1" fillId="2" borderId="1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126" xfId="0" applyFont="1" applyFill="1" applyBorder="1" applyAlignment="1">
      <alignment horizontal="center" vertical="center" wrapText="1"/>
    </xf>
    <xf numFmtId="0" fontId="8" fillId="2" borderId="127" xfId="0" applyFont="1" applyFill="1" applyBorder="1" applyAlignment="1">
      <alignment horizontal="center" vertical="center" wrapText="1"/>
    </xf>
    <xf numFmtId="0" fontId="1" fillId="2" borderId="12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129" xfId="0" applyFont="1" applyFill="1" applyBorder="1" applyAlignment="1">
      <alignment horizontal="center" vertical="center" wrapText="1"/>
    </xf>
    <xf numFmtId="0" fontId="1" fillId="2" borderId="130" xfId="0" applyFont="1" applyFill="1" applyBorder="1" applyAlignment="1">
      <alignment horizontal="center" vertical="center" wrapText="1"/>
    </xf>
    <xf numFmtId="0" fontId="4" fillId="2" borderId="1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1" xfId="0" applyFont="1" applyFill="1" applyBorder="1" applyAlignment="1">
      <alignment horizontal="center" vertical="center" wrapText="1"/>
    </xf>
    <xf numFmtId="0" fontId="4" fillId="2" borderId="125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2" borderId="6" xfId="3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3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  <xf numFmtId="0" fontId="1" fillId="2" borderId="11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3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74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88" xfId="0" applyFont="1" applyFill="1" applyBorder="1" applyAlignment="1">
      <alignment horizontal="center" vertical="center" wrapText="1"/>
    </xf>
    <xf numFmtId="0" fontId="8" fillId="2" borderId="110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left" vertical="center"/>
    </xf>
    <xf numFmtId="0" fontId="1" fillId="2" borderId="74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left"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2" borderId="13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2" borderId="135" xfId="0" applyFont="1" applyFill="1" applyBorder="1" applyAlignment="1">
      <alignment horizontal="center" vertical="center"/>
    </xf>
    <xf numFmtId="0" fontId="8" fillId="2" borderId="136" xfId="0" applyFont="1" applyFill="1" applyBorder="1" applyAlignment="1">
      <alignment horizontal="center" vertical="center"/>
    </xf>
    <xf numFmtId="0" fontId="8" fillId="2" borderId="137" xfId="0" applyFont="1" applyFill="1" applyBorder="1" applyAlignment="1">
      <alignment horizontal="center" vertical="center"/>
    </xf>
    <xf numFmtId="0" fontId="1" fillId="2" borderId="118" xfId="0" applyFont="1" applyFill="1" applyBorder="1" applyAlignment="1" applyProtection="1">
      <alignment horizontal="center" vertical="center" wrapText="1"/>
    </xf>
    <xf numFmtId="0" fontId="1" fillId="2" borderId="119" xfId="0" applyFont="1" applyFill="1" applyBorder="1" applyAlignment="1" applyProtection="1">
      <alignment horizontal="center" vertical="center" wrapText="1"/>
    </xf>
    <xf numFmtId="0" fontId="1" fillId="2" borderId="138" xfId="0" applyFont="1" applyFill="1" applyBorder="1" applyAlignment="1" applyProtection="1">
      <alignment horizontal="center" vertical="center" wrapText="1"/>
    </xf>
    <xf numFmtId="0" fontId="1" fillId="2" borderId="139" xfId="0" applyFont="1" applyFill="1" applyBorder="1" applyAlignment="1" applyProtection="1">
      <alignment horizontal="center" vertical="center" wrapText="1"/>
    </xf>
    <xf numFmtId="0" fontId="1" fillId="2" borderId="140" xfId="0" applyFont="1" applyFill="1" applyBorder="1" applyAlignment="1" applyProtection="1">
      <alignment horizontal="center" vertical="center" wrapText="1"/>
    </xf>
    <xf numFmtId="0" fontId="1" fillId="2" borderId="141" xfId="0" applyFont="1" applyFill="1" applyBorder="1" applyAlignment="1" applyProtection="1">
      <alignment horizontal="center" vertical="center" wrapText="1"/>
    </xf>
    <xf numFmtId="0" fontId="1" fillId="2" borderId="142" xfId="0" applyFont="1" applyFill="1" applyBorder="1" applyAlignment="1" applyProtection="1">
      <alignment horizontal="center" vertical="center"/>
    </xf>
    <xf numFmtId="0" fontId="1" fillId="2" borderId="143" xfId="0" applyFont="1" applyFill="1" applyBorder="1" applyAlignment="1" applyProtection="1">
      <alignment horizontal="center" vertical="center"/>
    </xf>
    <xf numFmtId="0" fontId="1" fillId="2" borderId="144" xfId="0" applyFont="1" applyFill="1" applyBorder="1" applyAlignment="1" applyProtection="1">
      <alignment horizontal="center" vertical="center"/>
    </xf>
    <xf numFmtId="0" fontId="1" fillId="2" borderId="145" xfId="0" applyFont="1" applyFill="1" applyBorder="1" applyAlignment="1" applyProtection="1">
      <alignment horizontal="center" vertical="center" wrapText="1"/>
    </xf>
    <xf numFmtId="0" fontId="1" fillId="2" borderId="146" xfId="0" applyFont="1" applyFill="1" applyBorder="1" applyAlignment="1" applyProtection="1">
      <alignment horizontal="center" vertical="center" wrapText="1"/>
    </xf>
    <xf numFmtId="0" fontId="1" fillId="2" borderId="13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47" xfId="0" applyFont="1" applyFill="1" applyBorder="1" applyAlignment="1" applyProtection="1">
      <alignment horizontal="center" vertical="center" wrapText="1"/>
    </xf>
    <xf numFmtId="0" fontId="1" fillId="2" borderId="4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 wrapText="1"/>
      <protection locked="0"/>
    </xf>
    <xf numFmtId="0" fontId="1" fillId="2" borderId="148" xfId="0" applyFont="1" applyFill="1" applyBorder="1" applyAlignment="1">
      <alignment horizontal="center" vertical="center" wrapText="1"/>
    </xf>
    <xf numFmtId="0" fontId="1" fillId="2" borderId="149" xfId="0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22" fillId="4" borderId="151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center" wrapText="1"/>
    </xf>
    <xf numFmtId="0" fontId="22" fillId="4" borderId="115" xfId="0" applyFont="1" applyFill="1" applyBorder="1" applyAlignment="1">
      <alignment horizontal="center" vertical="center" wrapText="1"/>
    </xf>
    <xf numFmtId="0" fontId="22" fillId="4" borderId="151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115" xfId="0" applyFont="1" applyFill="1" applyBorder="1" applyAlignment="1">
      <alignment horizontal="center" vertical="center"/>
    </xf>
    <xf numFmtId="0" fontId="24" fillId="0" borderId="68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Лист1" xfId="2"/>
    <cellStyle name="Обычный_Лист2" xfId="3"/>
  </cellStyles>
  <dxfs count="329"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lor indexed="10"/>
      </font>
    </dxf>
    <dxf>
      <font>
        <b/>
        <i val="0"/>
        <color indexed="17"/>
      </font>
    </dxf>
    <dxf>
      <font>
        <b/>
        <i val="0"/>
        <color indexed="10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10"/>
      </font>
    </dxf>
    <dxf>
      <font>
        <b/>
        <i val="0"/>
        <color indexed="17"/>
      </font>
    </dxf>
    <dxf>
      <font>
        <b/>
        <i val="0"/>
        <color indexed="10"/>
      </font>
    </dxf>
    <dxf>
      <font>
        <b/>
        <i val="0"/>
        <color indexed="17"/>
      </font>
    </dxf>
    <dxf>
      <font>
        <b/>
        <i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F0F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01"/>
  <dimension ref="A1:IV34"/>
  <sheetViews>
    <sheetView tabSelected="1" workbookViewId="0">
      <selection activeCell="C8" sqref="C8"/>
    </sheetView>
  </sheetViews>
  <sheetFormatPr defaultColWidth="0" defaultRowHeight="15" zeroHeight="1"/>
  <cols>
    <col min="1" max="1" width="44" style="17" customWidth="1"/>
    <col min="2" max="2" width="46.7109375" style="17" customWidth="1"/>
    <col min="3" max="3" width="16.28515625" style="17" customWidth="1"/>
    <col min="4" max="4" width="9.140625" style="43" hidden="1" customWidth="1"/>
    <col min="5" max="5" width="60.7109375" style="152" customWidth="1"/>
    <col min="6" max="244" width="9.140625" style="17" hidden="1" customWidth="1"/>
    <col min="245" max="249" width="9.140625" style="16" hidden="1" customWidth="1"/>
    <col min="250" max="250" width="6.7109375" style="16" hidden="1" customWidth="1"/>
    <col min="251" max="251" width="8" style="16" hidden="1" customWidth="1"/>
    <col min="252" max="252" width="7.85546875" style="16" hidden="1" customWidth="1"/>
    <col min="253" max="253" width="6.7109375" style="216" hidden="1" customWidth="1"/>
    <col min="254" max="254" width="11.7109375" style="195" hidden="1" customWidth="1"/>
    <col min="255" max="255" width="10.140625" style="195" hidden="1" customWidth="1"/>
    <col min="256" max="16384" width="0" style="195" hidden="1"/>
  </cols>
  <sheetData>
    <row r="1" spans="1:256" s="42" customFormat="1" ht="24" customHeight="1">
      <c r="A1" s="329" t="s">
        <v>471</v>
      </c>
      <c r="B1" s="329"/>
      <c r="C1" s="330"/>
      <c r="E1" s="43" t="str">
        <f ca="1">IF(SUM('1:25'!$IR$7)=0,"НОРМА книга","ОШИБКИ книга")</f>
        <v>НОРМА книга</v>
      </c>
      <c r="AT1" s="17"/>
      <c r="AU1" s="17"/>
      <c r="AV1" s="17"/>
      <c r="IK1" s="43"/>
      <c r="IL1" s="43"/>
      <c r="IM1" s="43"/>
      <c r="IN1" s="43"/>
      <c r="IO1" s="43"/>
      <c r="IP1" s="43"/>
      <c r="IQ1" s="43"/>
      <c r="IR1" s="43"/>
      <c r="IS1" s="43"/>
      <c r="IT1" s="207"/>
      <c r="IU1" s="207"/>
      <c r="IV1" s="43"/>
    </row>
    <row r="2" spans="1:256" ht="19.5" thickBot="1">
      <c r="A2" s="331" t="s">
        <v>458</v>
      </c>
      <c r="B2" s="331"/>
      <c r="C2" s="331"/>
      <c r="E2" s="43" t="str">
        <f ca="1">IF(COUNTBLANK($E$3:$E$32)=30,"НОРМА","ОШИБКИ")</f>
        <v>НОРМА</v>
      </c>
      <c r="IQ2" s="43" t="str">
        <f ca="1">IF(SUM('1:25'!$IR$2)=0,"НОРМА","ОШИБКИ")</f>
        <v>НОРМА</v>
      </c>
      <c r="IR2" s="16" t="str">
        <f ca="1">IF(COUNTBLANK($E$3:$E$32)=30,"НОРМА","ОШИБКИ")</f>
        <v>НОРМА</v>
      </c>
      <c r="IT2" s="207"/>
      <c r="IU2" s="207"/>
    </row>
    <row r="3" spans="1:256" ht="15.75" thickBot="1">
      <c r="A3" s="773" t="s">
        <v>72</v>
      </c>
      <c r="B3" s="774" t="s">
        <v>0</v>
      </c>
      <c r="C3" s="771" t="s">
        <v>541</v>
      </c>
      <c r="E3" s="194" t="str">
        <f ca="1">IF(RIGHT(CELL("имяфайла",$A$1),LEN(CELL("имяфайла",$A$1))-SEARCH("]",CELL("имяфайла",$A$1)))&lt;&gt;"1","название листа нельзя менять","")</f>
        <v/>
      </c>
      <c r="F3" s="44"/>
      <c r="IQ3" s="16">
        <v>113</v>
      </c>
      <c r="IT3" s="207"/>
      <c r="IU3" s="207"/>
    </row>
    <row r="4" spans="1:256" ht="15.75" thickBot="1">
      <c r="A4" s="773"/>
      <c r="B4" s="774"/>
      <c r="C4" s="772"/>
      <c r="IT4" s="207"/>
      <c r="IU4" s="207"/>
    </row>
    <row r="5" spans="1:256" ht="15.75" thickBot="1">
      <c r="A5" s="2">
        <v>1</v>
      </c>
      <c r="B5" s="8">
        <v>2</v>
      </c>
      <c r="C5" s="8">
        <v>3</v>
      </c>
      <c r="IT5" s="207" t="s">
        <v>341</v>
      </c>
      <c r="IU5" s="207">
        <f ca="1">YEAR(TODAY())</f>
        <v>2022</v>
      </c>
    </row>
    <row r="6" spans="1:256" ht="20.100000000000001" customHeight="1" thickBot="1">
      <c r="A6" s="775" t="s">
        <v>22</v>
      </c>
      <c r="B6" s="12" t="s">
        <v>73</v>
      </c>
      <c r="C6" s="554"/>
      <c r="E6" s="193" t="str">
        <f t="shared" ref="E6:E32" si="0">IF(ISTEXT($C6),$C6&amp;" не число",IF($C6=ROUND($C6,0),"",$C6&amp;" не целое число!"))</f>
        <v/>
      </c>
      <c r="IT6" s="207" t="s">
        <v>342</v>
      </c>
      <c r="IU6" s="478">
        <v>35149</v>
      </c>
    </row>
    <row r="7" spans="1:256" ht="20.100000000000001" customHeight="1" thickBot="1">
      <c r="A7" s="770"/>
      <c r="B7" s="12" t="s">
        <v>74</v>
      </c>
      <c r="C7" s="554"/>
      <c r="E7" s="193" t="str">
        <f t="shared" si="0"/>
        <v/>
      </c>
      <c r="IR7" s="540">
        <f ca="1">IF($IR$2="ОШИБКИ",1,0)</f>
        <v>0</v>
      </c>
      <c r="IT7" s="207" t="s">
        <v>357</v>
      </c>
      <c r="IU7" s="478">
        <f ca="1">TODAY()</f>
        <v>44705</v>
      </c>
    </row>
    <row r="8" spans="1:256" ht="20.100000000000001" customHeight="1" thickBot="1">
      <c r="A8" s="770"/>
      <c r="B8" s="447" t="s">
        <v>525</v>
      </c>
      <c r="C8" s="555"/>
      <c r="E8" s="193" t="str">
        <f t="shared" si="0"/>
        <v/>
      </c>
      <c r="IT8" s="207" t="s">
        <v>542</v>
      </c>
      <c r="IU8" s="207">
        <v>1950</v>
      </c>
    </row>
    <row r="9" spans="1:256" ht="20.100000000000001" customHeight="1" thickBot="1">
      <c r="A9" s="770" t="s">
        <v>24</v>
      </c>
      <c r="B9" s="447" t="s">
        <v>73</v>
      </c>
      <c r="C9" s="555"/>
      <c r="E9" s="193" t="str">
        <f t="shared" si="0"/>
        <v/>
      </c>
      <c r="IT9" s="195" t="s">
        <v>543</v>
      </c>
      <c r="IU9" s="195">
        <v>1E-3</v>
      </c>
    </row>
    <row r="10" spans="1:256" ht="20.100000000000001" customHeight="1" thickBot="1">
      <c r="A10" s="770"/>
      <c r="B10" s="447" t="s">
        <v>74</v>
      </c>
      <c r="C10" s="554"/>
      <c r="E10" s="193" t="str">
        <f t="shared" si="0"/>
        <v/>
      </c>
    </row>
    <row r="11" spans="1:256" ht="20.100000000000001" customHeight="1" thickBot="1">
      <c r="A11" s="770"/>
      <c r="B11" s="447" t="s">
        <v>525</v>
      </c>
      <c r="C11" s="554"/>
      <c r="E11" s="193" t="str">
        <f t="shared" si="0"/>
        <v/>
      </c>
    </row>
    <row r="12" spans="1:256" ht="20.100000000000001" customHeight="1" thickBot="1">
      <c r="A12" s="770" t="s">
        <v>23</v>
      </c>
      <c r="B12" s="447" t="s">
        <v>73</v>
      </c>
      <c r="C12" s="554"/>
      <c r="E12" s="193" t="str">
        <f t="shared" si="0"/>
        <v/>
      </c>
    </row>
    <row r="13" spans="1:256" ht="20.100000000000001" customHeight="1" thickBot="1">
      <c r="A13" s="770"/>
      <c r="B13" s="447" t="s">
        <v>74</v>
      </c>
      <c r="C13" s="554"/>
      <c r="E13" s="193" t="str">
        <f t="shared" si="0"/>
        <v/>
      </c>
    </row>
    <row r="14" spans="1:256" ht="20.100000000000001" customHeight="1" thickBot="1">
      <c r="A14" s="770"/>
      <c r="B14" s="447" t="s">
        <v>518</v>
      </c>
      <c r="C14" s="554"/>
      <c r="E14" s="193" t="str">
        <f t="shared" si="0"/>
        <v/>
      </c>
    </row>
    <row r="15" spans="1:256" ht="20.100000000000001" customHeight="1" thickBot="1">
      <c r="A15" s="770" t="s">
        <v>25</v>
      </c>
      <c r="B15" s="447" t="s">
        <v>73</v>
      </c>
      <c r="C15" s="554"/>
      <c r="E15" s="193" t="str">
        <f t="shared" si="0"/>
        <v/>
      </c>
    </row>
    <row r="16" spans="1:256" ht="20.100000000000001" customHeight="1" thickBot="1">
      <c r="A16" s="770"/>
      <c r="B16" s="447" t="s">
        <v>74</v>
      </c>
      <c r="C16" s="554"/>
      <c r="E16" s="193" t="str">
        <f t="shared" si="0"/>
        <v/>
      </c>
    </row>
    <row r="17" spans="1:5" ht="20.100000000000001" customHeight="1" thickBot="1">
      <c r="A17" s="770"/>
      <c r="B17" s="447" t="s">
        <v>518</v>
      </c>
      <c r="C17" s="554"/>
      <c r="E17" s="193" t="str">
        <f t="shared" si="0"/>
        <v/>
      </c>
    </row>
    <row r="18" spans="1:5" ht="20.100000000000001" customHeight="1" thickBot="1">
      <c r="A18" s="770" t="s">
        <v>26</v>
      </c>
      <c r="B18" s="447" t="s">
        <v>73</v>
      </c>
      <c r="C18" s="554"/>
      <c r="E18" s="193" t="str">
        <f t="shared" si="0"/>
        <v/>
      </c>
    </row>
    <row r="19" spans="1:5" ht="20.100000000000001" customHeight="1" thickBot="1">
      <c r="A19" s="770"/>
      <c r="B19" s="447" t="s">
        <v>74</v>
      </c>
      <c r="C19" s="554"/>
      <c r="E19" s="193" t="str">
        <f t="shared" si="0"/>
        <v/>
      </c>
    </row>
    <row r="20" spans="1:5" ht="20.100000000000001" customHeight="1" thickBot="1">
      <c r="A20" s="770"/>
      <c r="B20" s="447" t="s">
        <v>518</v>
      </c>
      <c r="C20" s="554"/>
      <c r="E20" s="193" t="str">
        <f t="shared" si="0"/>
        <v/>
      </c>
    </row>
    <row r="21" spans="1:5" ht="20.100000000000001" customHeight="1" thickBot="1">
      <c r="A21" s="770" t="s">
        <v>30</v>
      </c>
      <c r="B21" s="447" t="s">
        <v>73</v>
      </c>
      <c r="C21" s="554">
        <v>16254</v>
      </c>
      <c r="E21" s="193" t="str">
        <f t="shared" si="0"/>
        <v/>
      </c>
    </row>
    <row r="22" spans="1:5" ht="20.100000000000001" customHeight="1" thickBot="1">
      <c r="A22" s="770"/>
      <c r="B22" s="447" t="s">
        <v>74</v>
      </c>
      <c r="C22" s="554">
        <v>4</v>
      </c>
      <c r="E22" s="193" t="str">
        <f t="shared" si="0"/>
        <v/>
      </c>
    </row>
    <row r="23" spans="1:5" ht="20.100000000000001" customHeight="1" thickBot="1">
      <c r="A23" s="770"/>
      <c r="B23" s="447" t="s">
        <v>518</v>
      </c>
      <c r="C23" s="554">
        <v>16254</v>
      </c>
      <c r="E23" s="193" t="str">
        <f t="shared" si="0"/>
        <v/>
      </c>
    </row>
    <row r="24" spans="1:5" ht="20.100000000000001" customHeight="1" thickBot="1">
      <c r="A24" s="770" t="s">
        <v>27</v>
      </c>
      <c r="B24" s="447" t="s">
        <v>73</v>
      </c>
      <c r="C24" s="554">
        <v>22206</v>
      </c>
      <c r="E24" s="193" t="str">
        <f t="shared" si="0"/>
        <v/>
      </c>
    </row>
    <row r="25" spans="1:5" ht="20.100000000000001" customHeight="1" thickBot="1">
      <c r="A25" s="770"/>
      <c r="B25" s="447" t="s">
        <v>74</v>
      </c>
      <c r="C25" s="554">
        <v>4</v>
      </c>
      <c r="E25" s="193" t="str">
        <f t="shared" si="0"/>
        <v/>
      </c>
    </row>
    <row r="26" spans="1:5" ht="20.100000000000001" customHeight="1" thickBot="1">
      <c r="A26" s="770"/>
      <c r="B26" s="447" t="s">
        <v>518</v>
      </c>
      <c r="C26" s="554">
        <v>22206</v>
      </c>
      <c r="E26" s="193" t="str">
        <f t="shared" si="0"/>
        <v/>
      </c>
    </row>
    <row r="27" spans="1:5" ht="20.100000000000001" customHeight="1" thickBot="1">
      <c r="A27" s="770" t="s">
        <v>28</v>
      </c>
      <c r="B27" s="447" t="s">
        <v>73</v>
      </c>
      <c r="C27" s="556"/>
      <c r="E27" s="193" t="str">
        <f t="shared" si="0"/>
        <v/>
      </c>
    </row>
    <row r="28" spans="1:5" ht="20.100000000000001" customHeight="1" thickBot="1">
      <c r="A28" s="770"/>
      <c r="B28" s="447" t="s">
        <v>74</v>
      </c>
      <c r="C28" s="556"/>
      <c r="E28" s="193" t="str">
        <f t="shared" si="0"/>
        <v/>
      </c>
    </row>
    <row r="29" spans="1:5" ht="20.100000000000001" customHeight="1" thickBot="1">
      <c r="A29" s="770"/>
      <c r="B29" s="447" t="s">
        <v>518</v>
      </c>
      <c r="C29" s="556"/>
      <c r="E29" s="193" t="str">
        <f t="shared" si="0"/>
        <v/>
      </c>
    </row>
    <row r="30" spans="1:5" ht="20.100000000000001" customHeight="1" thickBot="1">
      <c r="A30" s="770" t="s">
        <v>75</v>
      </c>
      <c r="B30" s="447" t="s">
        <v>73</v>
      </c>
      <c r="C30" s="556">
        <v>1052</v>
      </c>
      <c r="E30" s="193" t="str">
        <f t="shared" si="0"/>
        <v/>
      </c>
    </row>
    <row r="31" spans="1:5" ht="20.100000000000001" customHeight="1" thickBot="1">
      <c r="A31" s="770"/>
      <c r="B31" s="447" t="s">
        <v>74</v>
      </c>
      <c r="C31" s="556">
        <v>6</v>
      </c>
      <c r="E31" s="193" t="str">
        <f t="shared" si="0"/>
        <v/>
      </c>
    </row>
    <row r="32" spans="1:5" ht="20.100000000000001" customHeight="1" thickBot="1">
      <c r="A32" s="770"/>
      <c r="B32" s="447" t="s">
        <v>518</v>
      </c>
      <c r="C32" s="556">
        <v>1052</v>
      </c>
      <c r="E32" s="193" t="str">
        <f t="shared" si="0"/>
        <v/>
      </c>
    </row>
    <row r="34"/>
  </sheetData>
  <sheetProtection password="C41E" sheet="1" objects="1" scenarios="1" selectLockedCells="1"/>
  <mergeCells count="12">
    <mergeCell ref="C3:C4"/>
    <mergeCell ref="A24:A26"/>
    <mergeCell ref="A27:A29"/>
    <mergeCell ref="A9:A11"/>
    <mergeCell ref="A3:A4"/>
    <mergeCell ref="B3:B4"/>
    <mergeCell ref="A6:A8"/>
    <mergeCell ref="A30:A32"/>
    <mergeCell ref="A12:A14"/>
    <mergeCell ref="A15:A17"/>
    <mergeCell ref="A18:A20"/>
    <mergeCell ref="A21:A23"/>
  </mergeCells>
  <phoneticPr fontId="9" type="noConversion"/>
  <conditionalFormatting sqref="IQ2">
    <cfRule type="cellIs" dxfId="328" priority="5" stopIfTrue="1" operator="equal">
      <formula>"ОШИБКИ книга"</formula>
    </cfRule>
    <cfRule type="cellIs" dxfId="327" priority="6" stopIfTrue="1" operator="equal">
      <formula>"НОРМА книга"</formula>
    </cfRule>
  </conditionalFormatting>
  <conditionalFormatting sqref="IQ2">
    <cfRule type="cellIs" dxfId="326" priority="3" stopIfTrue="1" operator="equal">
      <formula>"ОШИБКИ книга"</formula>
    </cfRule>
    <cfRule type="cellIs" dxfId="325" priority="4" stopIfTrue="1" operator="equal">
      <formula>"НОРМА книга"</formula>
    </cfRule>
  </conditionalFormatting>
  <conditionalFormatting sqref="IQ2">
    <cfRule type="cellIs" dxfId="324" priority="1" stopIfTrue="1" operator="equal">
      <formula>"ОШИБКИ"</formula>
    </cfRule>
    <cfRule type="cellIs" dxfId="323" priority="2" stopIfTrue="1" operator="equal">
      <formula>"НОРМА"</formula>
    </cfRule>
  </conditionalFormatting>
  <conditionalFormatting sqref="E1">
    <cfRule type="cellIs" dxfId="322" priority="136" stopIfTrue="1" operator="equal">
      <formula>"НОРМА книга"</formula>
    </cfRule>
    <cfRule type="cellIs" dxfId="321" priority="137" stopIfTrue="1" operator="equal">
      <formula>"ОШИБКИ книга"</formula>
    </cfRule>
  </conditionalFormatting>
  <conditionalFormatting sqref="E2">
    <cfRule type="cellIs" dxfId="320" priority="138" stopIfTrue="1" operator="equal">
      <formula>"НОРМА"</formula>
    </cfRule>
    <cfRule type="cellIs" dxfId="319" priority="139" stopIfTrue="1" operator="equal">
      <formula>"ОШИБКИ"</formula>
    </cfRule>
  </conditionalFormatting>
  <conditionalFormatting sqref="C6:C32">
    <cfRule type="expression" dxfId="318" priority="140" stopIfTrue="1">
      <formula>ISTEXT(C6)</formula>
    </cfRule>
    <cfRule type="expression" dxfId="317" priority="141" stopIfTrue="1">
      <formula>C6&lt;&gt;ROUND(C6,0)</formula>
    </cfRule>
  </conditionalFormatting>
  <dataValidations count="1">
    <dataValidation type="whole" errorStyle="information" operator="greaterThanOrEqual" showInputMessage="1" showErrorMessage="1" error="недопустимое значение" sqref="C6:C32">
      <formula1>0</formula1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IS35"/>
  <sheetViews>
    <sheetView workbookViewId="0">
      <selection activeCell="A26" sqref="A26"/>
    </sheetView>
  </sheetViews>
  <sheetFormatPr defaultColWidth="0" defaultRowHeight="15" zeroHeight="1"/>
  <cols>
    <col min="1" max="1" width="42.28515625" style="16" customWidth="1"/>
    <col min="2" max="2" width="16.140625" style="16" customWidth="1"/>
    <col min="3" max="3" width="13" style="16" customWidth="1"/>
    <col min="4" max="4" width="16.7109375" style="16" customWidth="1"/>
    <col min="5" max="5" width="11.85546875" style="16" customWidth="1"/>
    <col min="6" max="6" width="16.42578125" style="16" customWidth="1"/>
    <col min="7" max="7" width="15.140625" style="16" customWidth="1"/>
    <col min="8" max="8" width="11.7109375" style="16" hidden="1" customWidth="1"/>
    <col min="9" max="9" width="60.7109375" style="16" customWidth="1"/>
    <col min="10" max="250" width="9.140625" style="207" hidden="1" customWidth="1"/>
    <col min="251" max="251" width="8.85546875" style="207" hidden="1" customWidth="1"/>
    <col min="252" max="252" width="7.28515625" style="207" hidden="1" customWidth="1"/>
    <col min="253" max="253" width="8.85546875" style="216" hidden="1" customWidth="1"/>
    <col min="254" max="16384" width="8.85546875" style="207" hidden="1"/>
  </cols>
  <sheetData>
    <row r="1" spans="1:252" ht="37.5">
      <c r="A1" s="332" t="s">
        <v>485</v>
      </c>
      <c r="B1" s="332"/>
      <c r="C1" s="332"/>
      <c r="D1" s="332"/>
      <c r="E1" s="332"/>
      <c r="F1" s="332"/>
      <c r="G1" s="332"/>
    </row>
    <row r="2" spans="1:252" ht="18.75">
      <c r="A2" s="343" t="s">
        <v>467</v>
      </c>
      <c r="B2" s="343"/>
      <c r="C2" s="343"/>
      <c r="D2" s="343"/>
      <c r="E2" s="343"/>
      <c r="F2" s="343"/>
      <c r="G2" s="343"/>
      <c r="H2" s="17"/>
      <c r="I2" s="43" t="str">
        <f ca="1">IF(COUNTBLANK($I$5:$I$26)=22,"НОРМА","ОШИБКИ")</f>
        <v>НОРМА</v>
      </c>
      <c r="IR2" s="207" t="str">
        <f ca="1">IF(COUNTBLANK($I$5:$I$26)=22,"НОРМА","ОШИБКИ")</f>
        <v>НОРМА</v>
      </c>
    </row>
    <row r="3" spans="1:252" ht="15.75">
      <c r="A3" s="264"/>
      <c r="B3" s="263"/>
      <c r="C3" s="263"/>
      <c r="D3" s="263"/>
      <c r="E3" s="263"/>
      <c r="F3" s="263"/>
      <c r="G3" s="263"/>
    </row>
    <row r="4" spans="1:252" ht="15.75" thickBot="1"/>
    <row r="5" spans="1:252" ht="15" customHeight="1" thickBot="1">
      <c r="A5" s="822" t="s">
        <v>276</v>
      </c>
      <c r="B5" s="822" t="s">
        <v>17</v>
      </c>
      <c r="C5" s="822" t="s">
        <v>390</v>
      </c>
      <c r="D5" s="847" t="s">
        <v>277</v>
      </c>
      <c r="E5" s="849"/>
      <c r="F5" s="848"/>
      <c r="G5" s="822" t="s">
        <v>97</v>
      </c>
      <c r="I5" s="341" t="str">
        <f ca="1">IF(RIGHT(CELL("имяфайла",$A$1),LEN(CELL("имяфайла",$A$1))-SEARCH("]",CELL("имяфайла",$A$1)))&lt;&gt;"10","название листа нельзя менять","")</f>
        <v/>
      </c>
    </row>
    <row r="6" spans="1:252" ht="15.75" thickBot="1">
      <c r="A6" s="846"/>
      <c r="B6" s="846"/>
      <c r="C6" s="846"/>
      <c r="D6" s="822" t="s">
        <v>278</v>
      </c>
      <c r="E6" s="847" t="s">
        <v>279</v>
      </c>
      <c r="F6" s="848"/>
      <c r="G6" s="846"/>
    </row>
    <row r="7" spans="1:252" ht="45.75" thickBot="1">
      <c r="A7" s="807"/>
      <c r="B7" s="807"/>
      <c r="C7" s="807"/>
      <c r="D7" s="807"/>
      <c r="E7" s="7" t="s">
        <v>42</v>
      </c>
      <c r="F7" s="7" t="s">
        <v>280</v>
      </c>
      <c r="G7" s="807"/>
      <c r="J7" s="216"/>
      <c r="K7" s="216"/>
      <c r="L7" s="216"/>
      <c r="M7" s="216"/>
      <c r="N7" s="216"/>
      <c r="O7" s="216"/>
      <c r="IR7" s="541">
        <f ca="1">IF($IR$2="ОШИБКИ",1,0)</f>
        <v>0</v>
      </c>
    </row>
    <row r="8" spans="1:252" ht="15.75" thickBot="1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4">
        <v>7</v>
      </c>
      <c r="J8" s="216"/>
      <c r="K8" s="216"/>
      <c r="L8" s="216"/>
      <c r="M8" s="216"/>
      <c r="N8" s="216"/>
      <c r="O8" s="216"/>
    </row>
    <row r="9" spans="1:252" ht="20.100000000000001" customHeight="1" thickBot="1">
      <c r="A9" s="218"/>
      <c r="B9" s="179"/>
      <c r="C9" s="180"/>
      <c r="D9" s="180"/>
      <c r="E9" s="180"/>
      <c r="F9" s="180"/>
      <c r="G9" s="180"/>
      <c r="I9" s="57" t="str">
        <f t="shared" ref="I9:I26" ca="1" si="0">IF(AND($J9="",$K9="",$L9="",$M9="",$N9="",$O9=""),"",$J9 &amp; "|" &amp; $K9 &amp; "|" &amp; $L9 &amp; "|" &amp; $M9 &amp; "|" &amp; $N9 &amp; "|" &amp; $O9)</f>
        <v/>
      </c>
      <c r="J9" s="548" t="str">
        <f t="shared" ref="J9:J26" ca="1" si="1">IF(ISTEXT($B9),$B9&amp;" не число",IF(OR($B9="",AND($B9=ROUND($B9,0),$B9&gt;GodSegodni-50,$B9&lt;=GodSegodni)),"",$B9&amp;" недопустимое значение"))</f>
        <v/>
      </c>
      <c r="K9" s="548" t="str">
        <f t="shared" ref="K9:K26" si="2">IF(ISTEXT(C9),C9&amp;" не число",IF(AND(C9&gt;=0,C9=ROUND(C9,0)),"",C9&amp;" недопустимое значение"))</f>
        <v/>
      </c>
      <c r="L9" s="548" t="str">
        <f t="shared" ref="L9:L26" si="3">IF(ISTEXT(D9),D9&amp;" не число",IF(AND(D9&gt;=0,D9=ROUND(D9,0)),"",D9&amp;" недопустимое значение"))</f>
        <v/>
      </c>
      <c r="M9" s="548" t="str">
        <f t="shared" ref="M9:M26" si="4">IF(ISTEXT(E9),E9&amp;" не число",IF(AND(E9&gt;=0,E9=ROUND(E9,0)),"",E9&amp;" недопустимое значение"))</f>
        <v/>
      </c>
      <c r="N9" s="548" t="str">
        <f t="shared" ref="N9:N26" si="5">IF(ISTEXT($F9),$F9&amp;" не число",IF(AND($F9&gt;=0,$F9&lt;=$E9,$F9=ROUND($F9,0)),"",$F9&amp;" недопустимое значение"))</f>
        <v/>
      </c>
      <c r="O9" s="548" t="str">
        <f t="shared" ref="O9:O26" si="6">IF(ISTEXT(G9),G9&amp;" не число",IF(AND(G9&gt;=0,G9=ROUND(G9,0)),"",G9&amp;" недопустимое значение"))</f>
        <v/>
      </c>
      <c r="P9" s="43"/>
    </row>
    <row r="10" spans="1:252" ht="15.75" thickBot="1">
      <c r="A10" s="218"/>
      <c r="B10" s="179"/>
      <c r="C10" s="180"/>
      <c r="D10" s="180"/>
      <c r="E10" s="180"/>
      <c r="F10" s="180"/>
      <c r="G10" s="180"/>
      <c r="I10" s="57" t="str">
        <f t="shared" ca="1" si="0"/>
        <v/>
      </c>
      <c r="J10" s="43" t="str">
        <f t="shared" ca="1" si="1"/>
        <v/>
      </c>
      <c r="K10" s="43" t="str">
        <f t="shared" si="2"/>
        <v/>
      </c>
      <c r="L10" s="43" t="str">
        <f t="shared" si="3"/>
        <v/>
      </c>
      <c r="M10" s="43" t="str">
        <f t="shared" si="4"/>
        <v/>
      </c>
      <c r="N10" s="43" t="str">
        <f t="shared" si="5"/>
        <v/>
      </c>
      <c r="O10" s="43" t="str">
        <f t="shared" si="6"/>
        <v/>
      </c>
      <c r="P10" s="43"/>
    </row>
    <row r="11" spans="1:252" ht="20.100000000000001" customHeight="1" thickBot="1">
      <c r="A11" s="218"/>
      <c r="B11" s="348"/>
      <c r="C11" s="180"/>
      <c r="D11" s="180"/>
      <c r="E11" s="180"/>
      <c r="F11" s="180"/>
      <c r="G11" s="180"/>
      <c r="I11" s="57" t="str">
        <f t="shared" ca="1" si="0"/>
        <v/>
      </c>
      <c r="J11" s="43" t="str">
        <f t="shared" ca="1" si="1"/>
        <v/>
      </c>
      <c r="K11" s="43" t="str">
        <f t="shared" si="2"/>
        <v/>
      </c>
      <c r="L11" s="43" t="str">
        <f t="shared" si="3"/>
        <v/>
      </c>
      <c r="M11" s="43" t="str">
        <f t="shared" si="4"/>
        <v/>
      </c>
      <c r="N11" s="43" t="str">
        <f t="shared" si="5"/>
        <v/>
      </c>
      <c r="O11" s="43" t="str">
        <f t="shared" si="6"/>
        <v/>
      </c>
      <c r="P11" s="43"/>
    </row>
    <row r="12" spans="1:252" ht="20.100000000000001" customHeight="1" thickBot="1">
      <c r="A12" s="218"/>
      <c r="B12" s="179"/>
      <c r="C12" s="180"/>
      <c r="D12" s="180"/>
      <c r="E12" s="180"/>
      <c r="F12" s="180"/>
      <c r="G12" s="180"/>
      <c r="I12" s="57" t="str">
        <f t="shared" ca="1" si="0"/>
        <v/>
      </c>
      <c r="J12" s="207" t="str">
        <f t="shared" ca="1" si="1"/>
        <v/>
      </c>
      <c r="K12" s="207" t="str">
        <f t="shared" si="2"/>
        <v/>
      </c>
      <c r="L12" s="207" t="str">
        <f t="shared" si="3"/>
        <v/>
      </c>
      <c r="M12" s="207" t="str">
        <f t="shared" si="4"/>
        <v/>
      </c>
      <c r="N12" s="207" t="str">
        <f t="shared" si="5"/>
        <v/>
      </c>
      <c r="O12" s="207" t="str">
        <f t="shared" si="6"/>
        <v/>
      </c>
    </row>
    <row r="13" spans="1:252" ht="20.100000000000001" customHeight="1" thickBot="1">
      <c r="A13" s="218"/>
      <c r="B13" s="179"/>
      <c r="C13" s="180"/>
      <c r="D13" s="180"/>
      <c r="E13" s="180"/>
      <c r="F13" s="180"/>
      <c r="G13" s="180"/>
      <c r="I13" s="57" t="str">
        <f t="shared" ca="1" si="0"/>
        <v/>
      </c>
      <c r="J13" s="207" t="str">
        <f t="shared" ca="1" si="1"/>
        <v/>
      </c>
      <c r="K13" s="207" t="str">
        <f t="shared" si="2"/>
        <v/>
      </c>
      <c r="L13" s="207" t="str">
        <f t="shared" si="3"/>
        <v/>
      </c>
      <c r="M13" s="207" t="str">
        <f t="shared" si="4"/>
        <v/>
      </c>
      <c r="N13" s="207" t="str">
        <f t="shared" si="5"/>
        <v/>
      </c>
      <c r="O13" s="207" t="str">
        <f t="shared" si="6"/>
        <v/>
      </c>
    </row>
    <row r="14" spans="1:252" ht="20.100000000000001" customHeight="1" thickBot="1">
      <c r="A14" s="218"/>
      <c r="B14" s="179"/>
      <c r="C14" s="180"/>
      <c r="D14" s="180"/>
      <c r="E14" s="180"/>
      <c r="F14" s="180"/>
      <c r="G14" s="180"/>
      <c r="I14" s="57" t="str">
        <f t="shared" ca="1" si="0"/>
        <v/>
      </c>
      <c r="J14" s="207" t="str">
        <f t="shared" ca="1" si="1"/>
        <v/>
      </c>
      <c r="K14" s="207" t="str">
        <f t="shared" si="2"/>
        <v/>
      </c>
      <c r="L14" s="207" t="str">
        <f t="shared" si="3"/>
        <v/>
      </c>
      <c r="M14" s="207" t="str">
        <f t="shared" si="4"/>
        <v/>
      </c>
      <c r="N14" s="207" t="str">
        <f t="shared" si="5"/>
        <v/>
      </c>
      <c r="O14" s="207" t="str">
        <f t="shared" si="6"/>
        <v/>
      </c>
    </row>
    <row r="15" spans="1:252" ht="20.100000000000001" customHeight="1" thickBot="1">
      <c r="A15" s="218"/>
      <c r="B15" s="179"/>
      <c r="C15" s="180"/>
      <c r="D15" s="180"/>
      <c r="E15" s="180"/>
      <c r="F15" s="180"/>
      <c r="G15" s="180"/>
      <c r="I15" s="57" t="str">
        <f t="shared" ca="1" si="0"/>
        <v/>
      </c>
      <c r="J15" s="207" t="str">
        <f t="shared" ca="1" si="1"/>
        <v/>
      </c>
      <c r="K15" s="207" t="str">
        <f t="shared" si="2"/>
        <v/>
      </c>
      <c r="L15" s="207" t="str">
        <f t="shared" si="3"/>
        <v/>
      </c>
      <c r="M15" s="207" t="str">
        <f t="shared" si="4"/>
        <v/>
      </c>
      <c r="N15" s="207" t="str">
        <f t="shared" si="5"/>
        <v/>
      </c>
      <c r="O15" s="207" t="str">
        <f t="shared" si="6"/>
        <v/>
      </c>
    </row>
    <row r="16" spans="1:252" ht="20.100000000000001" customHeight="1" thickBot="1">
      <c r="A16" s="218"/>
      <c r="B16" s="179"/>
      <c r="C16" s="180"/>
      <c r="D16" s="180"/>
      <c r="E16" s="180"/>
      <c r="F16" s="180"/>
      <c r="G16" s="180"/>
      <c r="I16" s="57" t="str">
        <f t="shared" ca="1" si="0"/>
        <v/>
      </c>
      <c r="J16" s="207" t="str">
        <f t="shared" ca="1" si="1"/>
        <v/>
      </c>
      <c r="K16" s="207" t="str">
        <f t="shared" si="2"/>
        <v/>
      </c>
      <c r="L16" s="207" t="str">
        <f t="shared" si="3"/>
        <v/>
      </c>
      <c r="M16" s="207" t="str">
        <f t="shared" si="4"/>
        <v/>
      </c>
      <c r="N16" s="207" t="str">
        <f t="shared" si="5"/>
        <v/>
      </c>
      <c r="O16" s="207" t="str">
        <f t="shared" si="6"/>
        <v/>
      </c>
    </row>
    <row r="17" spans="1:15" ht="20.100000000000001" customHeight="1" thickBot="1">
      <c r="A17" s="218"/>
      <c r="B17" s="179"/>
      <c r="C17" s="180"/>
      <c r="D17" s="180"/>
      <c r="E17" s="180"/>
      <c r="F17" s="180"/>
      <c r="G17" s="180"/>
      <c r="I17" s="57" t="str">
        <f t="shared" ca="1" si="0"/>
        <v/>
      </c>
      <c r="J17" s="207" t="str">
        <f t="shared" ca="1" si="1"/>
        <v/>
      </c>
      <c r="K17" s="207" t="str">
        <f t="shared" si="2"/>
        <v/>
      </c>
      <c r="L17" s="207" t="str">
        <f t="shared" si="3"/>
        <v/>
      </c>
      <c r="M17" s="207" t="str">
        <f t="shared" si="4"/>
        <v/>
      </c>
      <c r="N17" s="207" t="str">
        <f t="shared" si="5"/>
        <v/>
      </c>
      <c r="O17" s="207" t="str">
        <f t="shared" si="6"/>
        <v/>
      </c>
    </row>
    <row r="18" spans="1:15" ht="20.100000000000001" customHeight="1" thickBot="1">
      <c r="A18" s="218"/>
      <c r="B18" s="179"/>
      <c r="C18" s="180"/>
      <c r="D18" s="180"/>
      <c r="E18" s="180"/>
      <c r="F18" s="180"/>
      <c r="G18" s="180"/>
      <c r="I18" s="57" t="str">
        <f t="shared" ca="1" si="0"/>
        <v/>
      </c>
      <c r="J18" s="207" t="str">
        <f t="shared" ca="1" si="1"/>
        <v/>
      </c>
      <c r="K18" s="207" t="str">
        <f t="shared" si="2"/>
        <v/>
      </c>
      <c r="L18" s="207" t="str">
        <f t="shared" si="3"/>
        <v/>
      </c>
      <c r="M18" s="207" t="str">
        <f t="shared" si="4"/>
        <v/>
      </c>
      <c r="N18" s="207" t="str">
        <f t="shared" si="5"/>
        <v/>
      </c>
      <c r="O18" s="207" t="str">
        <f t="shared" si="6"/>
        <v/>
      </c>
    </row>
    <row r="19" spans="1:15" ht="20.100000000000001" customHeight="1" thickBot="1">
      <c r="A19" s="218"/>
      <c r="B19" s="179"/>
      <c r="C19" s="180"/>
      <c r="D19" s="180"/>
      <c r="E19" s="180"/>
      <c r="F19" s="180"/>
      <c r="G19" s="180"/>
      <c r="I19" s="57" t="str">
        <f t="shared" ca="1" si="0"/>
        <v/>
      </c>
      <c r="J19" s="207" t="str">
        <f t="shared" ca="1" si="1"/>
        <v/>
      </c>
      <c r="K19" s="207" t="str">
        <f t="shared" si="2"/>
        <v/>
      </c>
      <c r="L19" s="207" t="str">
        <f t="shared" si="3"/>
        <v/>
      </c>
      <c r="M19" s="207" t="str">
        <f t="shared" si="4"/>
        <v/>
      </c>
      <c r="N19" s="207" t="str">
        <f t="shared" si="5"/>
        <v/>
      </c>
      <c r="O19" s="207" t="str">
        <f t="shared" si="6"/>
        <v/>
      </c>
    </row>
    <row r="20" spans="1:15" ht="20.100000000000001" customHeight="1" thickBot="1">
      <c r="A20" s="218"/>
      <c r="B20" s="179"/>
      <c r="C20" s="180"/>
      <c r="D20" s="180"/>
      <c r="E20" s="180"/>
      <c r="F20" s="180"/>
      <c r="G20" s="180"/>
      <c r="I20" s="57" t="str">
        <f t="shared" ca="1" si="0"/>
        <v/>
      </c>
      <c r="J20" s="207" t="str">
        <f t="shared" ca="1" si="1"/>
        <v/>
      </c>
      <c r="K20" s="207" t="str">
        <f t="shared" si="2"/>
        <v/>
      </c>
      <c r="L20" s="207" t="str">
        <f t="shared" si="3"/>
        <v/>
      </c>
      <c r="M20" s="207" t="str">
        <f t="shared" si="4"/>
        <v/>
      </c>
      <c r="N20" s="207" t="str">
        <f t="shared" si="5"/>
        <v/>
      </c>
      <c r="O20" s="207" t="str">
        <f t="shared" si="6"/>
        <v/>
      </c>
    </row>
    <row r="21" spans="1:15" ht="20.100000000000001" customHeight="1" thickBot="1">
      <c r="A21" s="218"/>
      <c r="B21" s="179"/>
      <c r="C21" s="180"/>
      <c r="D21" s="180"/>
      <c r="E21" s="180"/>
      <c r="F21" s="180"/>
      <c r="G21" s="180"/>
      <c r="I21" s="57" t="str">
        <f t="shared" ca="1" si="0"/>
        <v/>
      </c>
      <c r="J21" s="207" t="str">
        <f t="shared" ca="1" si="1"/>
        <v/>
      </c>
      <c r="K21" s="207" t="str">
        <f t="shared" si="2"/>
        <v/>
      </c>
      <c r="L21" s="207" t="str">
        <f t="shared" si="3"/>
        <v/>
      </c>
      <c r="M21" s="207" t="str">
        <f t="shared" si="4"/>
        <v/>
      </c>
      <c r="N21" s="207" t="str">
        <f t="shared" si="5"/>
        <v/>
      </c>
      <c r="O21" s="207" t="str">
        <f t="shared" si="6"/>
        <v/>
      </c>
    </row>
    <row r="22" spans="1:15" ht="20.100000000000001" customHeight="1" thickBot="1">
      <c r="A22" s="218"/>
      <c r="B22" s="179"/>
      <c r="C22" s="180"/>
      <c r="D22" s="180"/>
      <c r="E22" s="180"/>
      <c r="F22" s="180"/>
      <c r="G22" s="180"/>
      <c r="I22" s="57" t="str">
        <f t="shared" ca="1" si="0"/>
        <v/>
      </c>
      <c r="J22" s="207" t="str">
        <f t="shared" ca="1" si="1"/>
        <v/>
      </c>
      <c r="K22" s="207" t="str">
        <f t="shared" si="2"/>
        <v/>
      </c>
      <c r="L22" s="207" t="str">
        <f t="shared" si="3"/>
        <v/>
      </c>
      <c r="M22" s="207" t="str">
        <f t="shared" si="4"/>
        <v/>
      </c>
      <c r="N22" s="207" t="str">
        <f t="shared" si="5"/>
        <v/>
      </c>
      <c r="O22" s="207" t="str">
        <f t="shared" si="6"/>
        <v/>
      </c>
    </row>
    <row r="23" spans="1:15" ht="20.100000000000001" customHeight="1" thickBot="1">
      <c r="A23" s="218"/>
      <c r="B23" s="179"/>
      <c r="C23" s="180"/>
      <c r="D23" s="180"/>
      <c r="E23" s="180"/>
      <c r="F23" s="180"/>
      <c r="G23" s="180"/>
      <c r="I23" s="57" t="str">
        <f t="shared" ca="1" si="0"/>
        <v/>
      </c>
      <c r="J23" s="207" t="str">
        <f t="shared" ca="1" si="1"/>
        <v/>
      </c>
      <c r="K23" s="207" t="str">
        <f t="shared" si="2"/>
        <v/>
      </c>
      <c r="L23" s="207" t="str">
        <f t="shared" si="3"/>
        <v/>
      </c>
      <c r="M23" s="207" t="str">
        <f t="shared" si="4"/>
        <v/>
      </c>
      <c r="N23" s="207" t="str">
        <f t="shared" si="5"/>
        <v/>
      </c>
      <c r="O23" s="207" t="str">
        <f t="shared" si="6"/>
        <v/>
      </c>
    </row>
    <row r="24" spans="1:15" ht="20.100000000000001" customHeight="1" thickBot="1">
      <c r="A24" s="218"/>
      <c r="B24" s="179"/>
      <c r="C24" s="180"/>
      <c r="D24" s="180"/>
      <c r="E24" s="180"/>
      <c r="F24" s="180"/>
      <c r="G24" s="180"/>
      <c r="I24" s="57" t="str">
        <f t="shared" ca="1" si="0"/>
        <v/>
      </c>
      <c r="J24" s="207" t="str">
        <f t="shared" ca="1" si="1"/>
        <v/>
      </c>
      <c r="K24" s="207" t="str">
        <f t="shared" si="2"/>
        <v/>
      </c>
      <c r="L24" s="207" t="str">
        <f t="shared" si="3"/>
        <v/>
      </c>
      <c r="M24" s="207" t="str">
        <f t="shared" si="4"/>
        <v/>
      </c>
      <c r="N24" s="207" t="str">
        <f t="shared" si="5"/>
        <v/>
      </c>
      <c r="O24" s="207" t="str">
        <f t="shared" si="6"/>
        <v/>
      </c>
    </row>
    <row r="25" spans="1:15" ht="20.100000000000001" customHeight="1" thickBot="1">
      <c r="A25" s="218"/>
      <c r="B25" s="179"/>
      <c r="C25" s="180"/>
      <c r="D25" s="180"/>
      <c r="E25" s="180"/>
      <c r="F25" s="180"/>
      <c r="G25" s="180"/>
      <c r="I25" s="57" t="str">
        <f t="shared" ca="1" si="0"/>
        <v/>
      </c>
      <c r="J25" s="207" t="str">
        <f t="shared" ca="1" si="1"/>
        <v/>
      </c>
      <c r="K25" s="207" t="str">
        <f t="shared" si="2"/>
        <v/>
      </c>
      <c r="L25" s="207" t="str">
        <f t="shared" si="3"/>
        <v/>
      </c>
      <c r="M25" s="207" t="str">
        <f t="shared" si="4"/>
        <v/>
      </c>
      <c r="N25" s="207" t="str">
        <f t="shared" si="5"/>
        <v/>
      </c>
      <c r="O25" s="207" t="str">
        <f t="shared" si="6"/>
        <v/>
      </c>
    </row>
    <row r="26" spans="1:15" ht="20.100000000000001" customHeight="1" thickBot="1">
      <c r="A26" s="218"/>
      <c r="B26" s="179"/>
      <c r="C26" s="180"/>
      <c r="D26" s="180"/>
      <c r="E26" s="180"/>
      <c r="F26" s="180"/>
      <c r="G26" s="180"/>
      <c r="I26" s="57" t="str">
        <f t="shared" ca="1" si="0"/>
        <v/>
      </c>
      <c r="J26" s="207" t="str">
        <f t="shared" ca="1" si="1"/>
        <v/>
      </c>
      <c r="K26" s="207" t="str">
        <f t="shared" si="2"/>
        <v/>
      </c>
      <c r="L26" s="207" t="str">
        <f t="shared" si="3"/>
        <v/>
      </c>
      <c r="M26" s="207" t="str">
        <f t="shared" si="4"/>
        <v/>
      </c>
      <c r="N26" s="207" t="str">
        <f t="shared" si="5"/>
        <v/>
      </c>
      <c r="O26" s="207" t="str">
        <f t="shared" si="6"/>
        <v/>
      </c>
    </row>
    <row r="27" spans="1:15"/>
    <row r="30" spans="1:15" ht="15" hidden="1" customHeight="1"/>
    <row r="35" ht="15" hidden="1" customHeight="1"/>
  </sheetData>
  <sheetProtection password="C41E" sheet="1" objects="1" scenarios="1" selectLockedCells="1"/>
  <mergeCells count="7">
    <mergeCell ref="G5:G7"/>
    <mergeCell ref="D6:D7"/>
    <mergeCell ref="E6:F6"/>
    <mergeCell ref="A5:A7"/>
    <mergeCell ref="B5:B7"/>
    <mergeCell ref="C5:C7"/>
    <mergeCell ref="D5:F5"/>
  </mergeCells>
  <phoneticPr fontId="9" type="noConversion"/>
  <conditionalFormatting sqref="I2">
    <cfRule type="cellIs" dxfId="177" priority="35" stopIfTrue="1" operator="equal">
      <formula>"НОРМА"</formula>
    </cfRule>
    <cfRule type="cellIs" dxfId="176" priority="36" stopIfTrue="1" operator="equal">
      <formula>"ОШИБКИ"</formula>
    </cfRule>
  </conditionalFormatting>
  <conditionalFormatting sqref="B9:B26">
    <cfRule type="expression" dxfId="175" priority="37" stopIfTrue="1">
      <formula>OR(NOT(ISNONTEXT(B9)),B9&lt;0,B9&gt;GodSegodni)</formula>
    </cfRule>
    <cfRule type="expression" dxfId="174" priority="38" stopIfTrue="1">
      <formula>B9&lt;&gt;ROUND(B9,0)</formula>
    </cfRule>
    <cfRule type="expression" dxfId="173" priority="39" stopIfTrue="1">
      <formula>AND(B9&lt;&gt;"",B9&lt;GodSegodni-50)</formula>
    </cfRule>
  </conditionalFormatting>
  <conditionalFormatting sqref="C9:E26 G9:G26">
    <cfRule type="expression" dxfId="172" priority="40" stopIfTrue="1">
      <formula>OR(NOT(ISNONTEXT(C9)),C9&lt;0,C9&lt;&gt;ROUND(C9,0))</formula>
    </cfRule>
  </conditionalFormatting>
  <conditionalFormatting sqref="F9:F26">
    <cfRule type="expression" dxfId="171" priority="41" stopIfTrue="1">
      <formula>OR(NOT(ISNONTEXT(F9)),F9&lt;0,F9&gt;E9,F9&lt;&gt;ROUND(F9,0))</formula>
    </cfRule>
  </conditionalFormatting>
  <dataValidations count="3">
    <dataValidation type="whole" errorStyle="information" showInputMessage="1" showErrorMessage="1" error="значение вне интервала допустимых значений" sqref="B9:B26">
      <formula1>GodSegodni-50</formula1>
      <formula2>GodSegodni</formula2>
    </dataValidation>
    <dataValidation type="whole" errorStyle="information" operator="greaterThanOrEqual" showInputMessage="1" showErrorMessage="1" error="значение вне интервала допустимых значений" sqref="C9:E26 G9:G26">
      <formula1>0</formula1>
    </dataValidation>
    <dataValidation type="whole" errorStyle="information" showInputMessage="1" showErrorMessage="1" error="значение вне интервала допустимых значений" sqref="F9:F26">
      <formula1>0</formula1>
      <formula2>E9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IR126"/>
  <sheetViews>
    <sheetView zoomScale="80" zoomScaleNormal="80" workbookViewId="0">
      <pane ySplit="9" topLeftCell="A106" activePane="bottomLeft" state="frozen"/>
      <selection activeCell="C8" sqref="C8"/>
      <selection pane="bottomLeft" activeCell="C8" sqref="C8"/>
    </sheetView>
  </sheetViews>
  <sheetFormatPr defaultColWidth="0" defaultRowHeight="15" zeroHeight="1"/>
  <cols>
    <col min="1" max="1" width="101.5703125" style="19" customWidth="1"/>
    <col min="2" max="3" width="15.28515625" style="16" customWidth="1"/>
    <col min="4" max="4" width="18.42578125" style="16" customWidth="1"/>
    <col min="5" max="5" width="8.85546875" style="21" hidden="1" customWidth="1"/>
    <col min="6" max="6" width="60.7109375" style="249" customWidth="1"/>
    <col min="7" max="8" width="8.85546875" style="16" hidden="1" customWidth="1"/>
    <col min="9" max="27" width="8.7109375" style="195" hidden="1" customWidth="1"/>
    <col min="28" max="250" width="8.7109375" style="196" hidden="1" customWidth="1"/>
    <col min="251" max="251" width="8.85546875" style="196" hidden="1" customWidth="1"/>
    <col min="252" max="252" width="8" style="196" hidden="1" customWidth="1"/>
    <col min="253" max="253" width="8.85546875" style="196" hidden="1" customWidth="1"/>
    <col min="254" max="16384" width="8.85546875" style="196" hidden="1"/>
  </cols>
  <sheetData>
    <row r="1" spans="1:252" ht="27" customHeight="1">
      <c r="A1" s="352" t="s">
        <v>486</v>
      </c>
      <c r="B1" s="352"/>
      <c r="C1" s="352"/>
      <c r="D1" s="352"/>
    </row>
    <row r="2" spans="1:252" s="195" customFormat="1" ht="18.75">
      <c r="A2" s="353" t="s">
        <v>421</v>
      </c>
      <c r="B2" s="353"/>
      <c r="C2" s="353"/>
      <c r="D2" s="353"/>
      <c r="E2" s="21"/>
      <c r="F2" s="267" t="str">
        <f ca="1">IF(COUNTBLANK($F$5:$F$125)=121,"НОРМА","ОШИБКИ")</f>
        <v>НОРМА</v>
      </c>
      <c r="G2" s="16"/>
      <c r="H2" s="16"/>
      <c r="IR2" s="195" t="str">
        <f ca="1">IF(COUNTBLANK($F$6:$F$125)=120,"НОРМА","ОШИБКИ")</f>
        <v>НОРМА</v>
      </c>
    </row>
    <row r="3" spans="1:252" s="195" customFormat="1" ht="15.75">
      <c r="A3" s="295"/>
      <c r="B3" s="19"/>
      <c r="C3" s="19"/>
      <c r="D3" s="19"/>
      <c r="E3" s="21"/>
      <c r="F3" s="210"/>
      <c r="G3" s="16"/>
      <c r="H3" s="1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89"/>
    </row>
    <row r="4" spans="1:252" s="195" customFormat="1" ht="20.45" customHeight="1">
      <c r="A4" s="850" t="s">
        <v>532</v>
      </c>
      <c r="B4" s="850"/>
      <c r="C4" s="850"/>
      <c r="D4" s="850"/>
      <c r="E4" s="21"/>
      <c r="F4" s="249"/>
      <c r="G4" s="16"/>
      <c r="H4" s="1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</row>
    <row r="5" spans="1:252" s="195" customFormat="1" ht="15.75" thickBot="1">
      <c r="A5" s="182"/>
      <c r="B5" s="21"/>
      <c r="C5" s="21"/>
      <c r="D5" s="21"/>
      <c r="E5" s="21"/>
      <c r="F5" s="676"/>
      <c r="G5" s="16"/>
      <c r="H5" s="16"/>
    </row>
    <row r="6" spans="1:252" s="195" customFormat="1" ht="33" customHeight="1" thickBot="1">
      <c r="A6" s="851" t="s">
        <v>286</v>
      </c>
      <c r="B6" s="851" t="s">
        <v>402</v>
      </c>
      <c r="C6" s="851"/>
      <c r="D6" s="851"/>
      <c r="E6" s="21"/>
      <c r="F6" s="677" t="str">
        <f ca="1">IF(RIGHT(CELL("имяфайла",$A$1),LEN(CELL("имяфайла",$A$1))-SEARCH("]",CELL("имяфайла",$A$1)))&lt;&gt;"11","название листа нельзя менять","")</f>
        <v/>
      </c>
      <c r="G6" s="16"/>
      <c r="H6" s="16"/>
    </row>
    <row r="7" spans="1:252" s="195" customFormat="1" ht="30.75" thickBot="1">
      <c r="A7" s="851"/>
      <c r="B7" s="287" t="s">
        <v>287</v>
      </c>
      <c r="C7" s="287" t="s">
        <v>288</v>
      </c>
      <c r="D7" s="287" t="s">
        <v>289</v>
      </c>
      <c r="E7" s="21"/>
      <c r="F7" s="249"/>
      <c r="G7" s="144"/>
      <c r="H7" s="144"/>
      <c r="I7" s="214"/>
      <c r="IR7" s="541">
        <f ca="1">IF($IR$2="ОШИБКИ",1,0)</f>
        <v>0</v>
      </c>
    </row>
    <row r="8" spans="1:252" s="195" customFormat="1" ht="20.100000000000001" customHeight="1" thickBot="1">
      <c r="A8" s="288">
        <v>1</v>
      </c>
      <c r="B8" s="289">
        <v>2</v>
      </c>
      <c r="C8" s="290">
        <v>3</v>
      </c>
      <c r="D8" s="289">
        <v>4</v>
      </c>
      <c r="E8" s="21"/>
      <c r="F8" s="249"/>
      <c r="G8" s="144"/>
      <c r="H8" s="144"/>
      <c r="I8" s="214"/>
    </row>
    <row r="9" spans="1:252" ht="20.100000000000001" customHeight="1" thickBot="1">
      <c r="A9" s="349" t="s">
        <v>290</v>
      </c>
      <c r="B9" s="350"/>
      <c r="C9" s="350"/>
      <c r="D9" s="351"/>
      <c r="G9" s="144"/>
      <c r="H9" s="144"/>
      <c r="I9" s="214"/>
    </row>
    <row r="10" spans="1:252" ht="20.100000000000001" customHeight="1" thickBot="1">
      <c r="A10" s="643" t="s">
        <v>658</v>
      </c>
      <c r="B10" s="644">
        <v>3196</v>
      </c>
      <c r="C10" s="644">
        <v>3196</v>
      </c>
      <c r="D10" s="644">
        <v>2796</v>
      </c>
      <c r="F10" s="678" t="str">
        <f t="shared" ref="F10:F41" si="0">IF(AND(G10="",H10="",I10=""),"",G10&amp;"|"&amp;H10&amp;"|"&amp;I10)</f>
        <v/>
      </c>
      <c r="G10" s="144" t="str">
        <f t="shared" ref="G10:G41" si="1">IF(ISTEXT(B10),B10&amp;" не число",IF(AND(B10&gt;=0,B10=ROUND(B10,0)),"",B10&amp;" недопустимое значение"))</f>
        <v/>
      </c>
      <c r="H10" s="144" t="str">
        <f t="shared" ref="H10:H41" si="2">IF(ISTEXT(C10),C10&amp;" не число",IF(AND(C10&gt;=0,C10=ROUND(C10,0)),"",C10&amp;" недопустимое значение"))</f>
        <v/>
      </c>
      <c r="I10" s="214" t="str">
        <f t="shared" ref="I10:I41" si="3">IF(ISTEXT(D10),D10&amp;" не число",IF(AND(D10&gt;=0,D10=ROUND(D10,0)),"",D10&amp;" недопустимое значение"))</f>
        <v/>
      </c>
    </row>
    <row r="11" spans="1:252" ht="20.25" customHeight="1" thickBot="1">
      <c r="A11" s="643"/>
      <c r="B11" s="644"/>
      <c r="C11" s="644"/>
      <c r="D11" s="644"/>
      <c r="F11" s="678" t="str">
        <f t="shared" si="0"/>
        <v/>
      </c>
      <c r="G11" s="144" t="str">
        <f t="shared" si="1"/>
        <v/>
      </c>
      <c r="H11" s="144" t="str">
        <f t="shared" si="2"/>
        <v/>
      </c>
      <c r="I11" s="214" t="str">
        <f t="shared" si="3"/>
        <v/>
      </c>
    </row>
    <row r="12" spans="1:252" ht="20.100000000000001" customHeight="1" thickBot="1">
      <c r="A12" s="643"/>
      <c r="B12" s="644"/>
      <c r="C12" s="644"/>
      <c r="D12" s="644"/>
      <c r="F12" s="678" t="str">
        <f t="shared" si="0"/>
        <v/>
      </c>
      <c r="G12" s="144" t="str">
        <f t="shared" si="1"/>
        <v/>
      </c>
      <c r="H12" s="144" t="str">
        <f t="shared" si="2"/>
        <v/>
      </c>
      <c r="I12" s="214" t="str">
        <f t="shared" si="3"/>
        <v/>
      </c>
    </row>
    <row r="13" spans="1:252" ht="20.100000000000001" customHeight="1" thickBot="1">
      <c r="A13" s="643"/>
      <c r="B13" s="644"/>
      <c r="C13" s="644"/>
      <c r="D13" s="644"/>
      <c r="F13" s="678" t="str">
        <f t="shared" si="0"/>
        <v/>
      </c>
      <c r="G13" s="144" t="str">
        <f t="shared" si="1"/>
        <v/>
      </c>
      <c r="H13" s="144" t="str">
        <f t="shared" si="2"/>
        <v/>
      </c>
      <c r="I13" s="214" t="str">
        <f t="shared" si="3"/>
        <v/>
      </c>
    </row>
    <row r="14" spans="1:252" ht="20.100000000000001" customHeight="1" thickBot="1">
      <c r="A14" s="756"/>
      <c r="B14" s="644"/>
      <c r="C14" s="644"/>
      <c r="D14" s="644"/>
      <c r="F14" s="678" t="str">
        <f t="shared" si="0"/>
        <v/>
      </c>
      <c r="G14" s="144" t="str">
        <f t="shared" si="1"/>
        <v/>
      </c>
      <c r="H14" s="144" t="str">
        <f t="shared" si="2"/>
        <v/>
      </c>
      <c r="I14" s="214" t="str">
        <f t="shared" si="3"/>
        <v/>
      </c>
    </row>
    <row r="15" spans="1:252" ht="20.100000000000001" customHeight="1" thickBot="1">
      <c r="A15" s="756"/>
      <c r="B15" s="644"/>
      <c r="C15" s="644"/>
      <c r="D15" s="644"/>
      <c r="F15" s="678" t="str">
        <f t="shared" si="0"/>
        <v/>
      </c>
      <c r="G15" s="144" t="str">
        <f t="shared" si="1"/>
        <v/>
      </c>
      <c r="H15" s="144" t="str">
        <f t="shared" si="2"/>
        <v/>
      </c>
      <c r="I15" s="214" t="str">
        <f t="shared" si="3"/>
        <v/>
      </c>
    </row>
    <row r="16" spans="1:252" ht="20.100000000000001" customHeight="1" thickBot="1">
      <c r="A16" s="756"/>
      <c r="B16" s="644"/>
      <c r="C16" s="644"/>
      <c r="D16" s="644"/>
      <c r="F16" s="678" t="str">
        <f t="shared" si="0"/>
        <v/>
      </c>
      <c r="G16" s="144" t="str">
        <f t="shared" si="1"/>
        <v/>
      </c>
      <c r="H16" s="144" t="str">
        <f t="shared" si="2"/>
        <v/>
      </c>
      <c r="I16" s="214" t="str">
        <f t="shared" si="3"/>
        <v/>
      </c>
    </row>
    <row r="17" spans="1:9" ht="20.100000000000001" customHeight="1" thickBot="1">
      <c r="A17" s="756"/>
      <c r="B17" s="644"/>
      <c r="C17" s="644"/>
      <c r="D17" s="644"/>
      <c r="F17" s="678" t="str">
        <f t="shared" si="0"/>
        <v/>
      </c>
      <c r="G17" s="144" t="str">
        <f t="shared" si="1"/>
        <v/>
      </c>
      <c r="H17" s="144" t="str">
        <f t="shared" si="2"/>
        <v/>
      </c>
      <c r="I17" s="214" t="str">
        <f t="shared" si="3"/>
        <v/>
      </c>
    </row>
    <row r="18" spans="1:9" ht="20.100000000000001" customHeight="1" thickBot="1">
      <c r="A18" s="756"/>
      <c r="B18" s="644"/>
      <c r="C18" s="644"/>
      <c r="D18" s="644"/>
      <c r="F18" s="678" t="str">
        <f t="shared" si="0"/>
        <v/>
      </c>
      <c r="G18" s="144" t="str">
        <f t="shared" si="1"/>
        <v/>
      </c>
      <c r="H18" s="144" t="str">
        <f t="shared" si="2"/>
        <v/>
      </c>
      <c r="I18" s="214" t="str">
        <f t="shared" si="3"/>
        <v/>
      </c>
    </row>
    <row r="19" spans="1:9" ht="20.100000000000001" customHeight="1" thickBot="1">
      <c r="A19" s="756"/>
      <c r="B19" s="644"/>
      <c r="C19" s="644"/>
      <c r="D19" s="644"/>
      <c r="F19" s="678" t="str">
        <f t="shared" si="0"/>
        <v/>
      </c>
      <c r="G19" s="144" t="str">
        <f t="shared" si="1"/>
        <v/>
      </c>
      <c r="H19" s="144" t="str">
        <f t="shared" si="2"/>
        <v/>
      </c>
      <c r="I19" s="214" t="str">
        <f t="shared" si="3"/>
        <v/>
      </c>
    </row>
    <row r="20" spans="1:9" ht="20.100000000000001" customHeight="1" thickBot="1">
      <c r="A20" s="756"/>
      <c r="B20" s="644"/>
      <c r="C20" s="644"/>
      <c r="D20" s="644"/>
      <c r="F20" s="678" t="str">
        <f t="shared" si="0"/>
        <v/>
      </c>
      <c r="G20" s="144" t="str">
        <f t="shared" si="1"/>
        <v/>
      </c>
      <c r="H20" s="144" t="str">
        <f t="shared" si="2"/>
        <v/>
      </c>
      <c r="I20" s="214" t="str">
        <f t="shared" si="3"/>
        <v/>
      </c>
    </row>
    <row r="21" spans="1:9" ht="20.100000000000001" customHeight="1" thickBot="1">
      <c r="A21" s="756"/>
      <c r="B21" s="644"/>
      <c r="C21" s="644"/>
      <c r="D21" s="644"/>
      <c r="F21" s="678" t="str">
        <f t="shared" si="0"/>
        <v/>
      </c>
      <c r="G21" s="144" t="str">
        <f t="shared" si="1"/>
        <v/>
      </c>
      <c r="H21" s="144" t="str">
        <f t="shared" si="2"/>
        <v/>
      </c>
      <c r="I21" s="214" t="str">
        <f t="shared" si="3"/>
        <v/>
      </c>
    </row>
    <row r="22" spans="1:9" ht="20.100000000000001" customHeight="1" thickBot="1">
      <c r="A22" s="756"/>
      <c r="B22" s="644"/>
      <c r="C22" s="644"/>
      <c r="D22" s="644"/>
      <c r="F22" s="678" t="str">
        <f t="shared" si="0"/>
        <v/>
      </c>
      <c r="G22" s="144" t="str">
        <f t="shared" si="1"/>
        <v/>
      </c>
      <c r="H22" s="144" t="str">
        <f t="shared" si="2"/>
        <v/>
      </c>
      <c r="I22" s="214" t="str">
        <f t="shared" si="3"/>
        <v/>
      </c>
    </row>
    <row r="23" spans="1:9" ht="20.100000000000001" customHeight="1" thickBot="1">
      <c r="A23" s="756"/>
      <c r="B23" s="644"/>
      <c r="C23" s="644"/>
      <c r="D23" s="644"/>
      <c r="F23" s="678" t="str">
        <f t="shared" si="0"/>
        <v/>
      </c>
      <c r="G23" s="144" t="str">
        <f t="shared" si="1"/>
        <v/>
      </c>
      <c r="H23" s="144" t="str">
        <f t="shared" si="2"/>
        <v/>
      </c>
      <c r="I23" s="214" t="str">
        <f t="shared" si="3"/>
        <v/>
      </c>
    </row>
    <row r="24" spans="1:9" ht="20.100000000000001" customHeight="1" thickBot="1">
      <c r="A24" s="756"/>
      <c r="B24" s="644"/>
      <c r="C24" s="644"/>
      <c r="D24" s="644"/>
      <c r="F24" s="678" t="str">
        <f t="shared" si="0"/>
        <v/>
      </c>
      <c r="G24" s="16" t="str">
        <f t="shared" si="1"/>
        <v/>
      </c>
      <c r="H24" s="16" t="str">
        <f t="shared" si="2"/>
        <v/>
      </c>
      <c r="I24" s="195" t="str">
        <f t="shared" si="3"/>
        <v/>
      </c>
    </row>
    <row r="25" spans="1:9" ht="20.100000000000001" customHeight="1" thickBot="1">
      <c r="A25" s="756"/>
      <c r="B25" s="644"/>
      <c r="C25" s="644"/>
      <c r="D25" s="644"/>
      <c r="F25" s="678" t="str">
        <f t="shared" si="0"/>
        <v/>
      </c>
      <c r="G25" s="16" t="str">
        <f t="shared" si="1"/>
        <v/>
      </c>
      <c r="H25" s="16" t="str">
        <f t="shared" si="2"/>
        <v/>
      </c>
      <c r="I25" s="195" t="str">
        <f t="shared" si="3"/>
        <v/>
      </c>
    </row>
    <row r="26" spans="1:9" ht="20.100000000000001" customHeight="1" thickBot="1">
      <c r="A26" s="756"/>
      <c r="B26" s="644"/>
      <c r="C26" s="644"/>
      <c r="D26" s="644"/>
      <c r="F26" s="678" t="str">
        <f t="shared" si="0"/>
        <v/>
      </c>
      <c r="G26" s="16" t="str">
        <f t="shared" si="1"/>
        <v/>
      </c>
      <c r="H26" s="16" t="str">
        <f t="shared" si="2"/>
        <v/>
      </c>
      <c r="I26" s="195" t="str">
        <f t="shared" si="3"/>
        <v/>
      </c>
    </row>
    <row r="27" spans="1:9" ht="20.100000000000001" customHeight="1" thickBot="1">
      <c r="A27" s="756"/>
      <c r="B27" s="644"/>
      <c r="C27" s="644"/>
      <c r="D27" s="644"/>
      <c r="F27" s="678" t="str">
        <f t="shared" si="0"/>
        <v/>
      </c>
      <c r="G27" s="16" t="str">
        <f t="shared" si="1"/>
        <v/>
      </c>
      <c r="H27" s="16" t="str">
        <f t="shared" si="2"/>
        <v/>
      </c>
      <c r="I27" s="195" t="str">
        <f t="shared" si="3"/>
        <v/>
      </c>
    </row>
    <row r="28" spans="1:9" ht="20.100000000000001" customHeight="1" thickBot="1">
      <c r="A28" s="291"/>
      <c r="B28" s="292"/>
      <c r="C28" s="292"/>
      <c r="D28" s="292"/>
      <c r="F28" s="678" t="str">
        <f t="shared" si="0"/>
        <v/>
      </c>
      <c r="G28" s="16" t="str">
        <f t="shared" si="1"/>
        <v/>
      </c>
      <c r="H28" s="16" t="str">
        <f t="shared" si="2"/>
        <v/>
      </c>
      <c r="I28" s="195" t="str">
        <f t="shared" si="3"/>
        <v/>
      </c>
    </row>
    <row r="29" spans="1:9" ht="20.100000000000001" customHeight="1" thickBot="1">
      <c r="A29" s="291"/>
      <c r="B29" s="292"/>
      <c r="C29" s="292"/>
      <c r="D29" s="292"/>
      <c r="F29" s="678" t="str">
        <f t="shared" si="0"/>
        <v/>
      </c>
      <c r="G29" s="16" t="str">
        <f t="shared" si="1"/>
        <v/>
      </c>
      <c r="H29" s="16" t="str">
        <f t="shared" si="2"/>
        <v/>
      </c>
      <c r="I29" s="195" t="str">
        <f t="shared" si="3"/>
        <v/>
      </c>
    </row>
    <row r="30" spans="1:9" ht="20.100000000000001" customHeight="1" thickBot="1">
      <c r="A30" s="291"/>
      <c r="B30" s="292"/>
      <c r="C30" s="292"/>
      <c r="D30" s="292"/>
      <c r="F30" s="678" t="str">
        <f t="shared" si="0"/>
        <v/>
      </c>
      <c r="G30" s="16" t="str">
        <f t="shared" si="1"/>
        <v/>
      </c>
      <c r="H30" s="16" t="str">
        <f t="shared" si="2"/>
        <v/>
      </c>
      <c r="I30" s="195" t="str">
        <f t="shared" si="3"/>
        <v/>
      </c>
    </row>
    <row r="31" spans="1:9" ht="20.100000000000001" customHeight="1" thickBot="1">
      <c r="A31" s="291"/>
      <c r="B31" s="292"/>
      <c r="C31" s="292"/>
      <c r="D31" s="292"/>
      <c r="F31" s="678" t="str">
        <f t="shared" si="0"/>
        <v/>
      </c>
      <c r="G31" s="16" t="str">
        <f t="shared" si="1"/>
        <v/>
      </c>
      <c r="H31" s="16" t="str">
        <f t="shared" si="2"/>
        <v/>
      </c>
      <c r="I31" s="195" t="str">
        <f t="shared" si="3"/>
        <v/>
      </c>
    </row>
    <row r="32" spans="1:9" ht="20.100000000000001" customHeight="1" thickBot="1">
      <c r="A32" s="291"/>
      <c r="B32" s="292"/>
      <c r="C32" s="292"/>
      <c r="D32" s="292"/>
      <c r="F32" s="678" t="str">
        <f t="shared" si="0"/>
        <v/>
      </c>
      <c r="G32" s="16" t="str">
        <f t="shared" si="1"/>
        <v/>
      </c>
      <c r="H32" s="16" t="str">
        <f t="shared" si="2"/>
        <v/>
      </c>
      <c r="I32" s="195" t="str">
        <f t="shared" si="3"/>
        <v/>
      </c>
    </row>
    <row r="33" spans="1:11" ht="20.100000000000001" customHeight="1" thickBot="1">
      <c r="A33" s="291"/>
      <c r="B33" s="292"/>
      <c r="C33" s="292"/>
      <c r="D33" s="292"/>
      <c r="F33" s="678" t="str">
        <f t="shared" si="0"/>
        <v/>
      </c>
      <c r="G33" s="16" t="str">
        <f t="shared" si="1"/>
        <v/>
      </c>
      <c r="H33" s="16" t="str">
        <f t="shared" si="2"/>
        <v/>
      </c>
      <c r="I33" s="195" t="str">
        <f t="shared" si="3"/>
        <v/>
      </c>
    </row>
    <row r="34" spans="1:11" ht="20.100000000000001" customHeight="1" thickBot="1">
      <c r="A34" s="291"/>
      <c r="B34" s="292"/>
      <c r="C34" s="292"/>
      <c r="D34" s="292"/>
      <c r="F34" s="678" t="str">
        <f t="shared" si="0"/>
        <v/>
      </c>
      <c r="G34" s="16" t="str">
        <f t="shared" si="1"/>
        <v/>
      </c>
      <c r="H34" s="16" t="str">
        <f t="shared" si="2"/>
        <v/>
      </c>
      <c r="I34" s="195" t="str">
        <f t="shared" si="3"/>
        <v/>
      </c>
    </row>
    <row r="35" spans="1:11" ht="20.100000000000001" customHeight="1" thickBot="1">
      <c r="A35" s="291"/>
      <c r="B35" s="292"/>
      <c r="C35" s="292"/>
      <c r="D35" s="292"/>
      <c r="F35" s="678" t="str">
        <f t="shared" si="0"/>
        <v/>
      </c>
      <c r="G35" s="16" t="str">
        <f t="shared" si="1"/>
        <v/>
      </c>
      <c r="H35" s="183" t="str">
        <f t="shared" si="2"/>
        <v/>
      </c>
      <c r="I35" s="220" t="str">
        <f t="shared" si="3"/>
        <v/>
      </c>
      <c r="J35" s="220"/>
      <c r="K35" s="220"/>
    </row>
    <row r="36" spans="1:11" ht="20.100000000000001" customHeight="1" thickBot="1">
      <c r="A36" s="349" t="s">
        <v>291</v>
      </c>
      <c r="B36" s="765"/>
      <c r="C36" s="765"/>
      <c r="D36" s="766"/>
      <c r="F36" s="678" t="str">
        <f t="shared" si="0"/>
        <v/>
      </c>
      <c r="G36" s="16" t="str">
        <f t="shared" si="1"/>
        <v/>
      </c>
      <c r="H36" s="183" t="str">
        <f t="shared" si="2"/>
        <v/>
      </c>
      <c r="I36" s="220" t="str">
        <f t="shared" si="3"/>
        <v/>
      </c>
      <c r="J36" s="220"/>
      <c r="K36" s="220"/>
    </row>
    <row r="37" spans="1:11" ht="20.100000000000001" customHeight="1" thickBot="1">
      <c r="A37" s="293" t="s">
        <v>380</v>
      </c>
      <c r="B37" s="292"/>
      <c r="C37" s="292"/>
      <c r="D37" s="292"/>
      <c r="F37" s="678" t="str">
        <f t="shared" si="0"/>
        <v/>
      </c>
      <c r="G37" s="16" t="str">
        <f t="shared" si="1"/>
        <v/>
      </c>
      <c r="H37" s="183" t="str">
        <f t="shared" si="2"/>
        <v/>
      </c>
      <c r="I37" s="220" t="str">
        <f t="shared" si="3"/>
        <v/>
      </c>
      <c r="J37" s="220"/>
      <c r="K37" s="220"/>
    </row>
    <row r="38" spans="1:11" ht="20.100000000000001" customHeight="1" thickBot="1">
      <c r="A38" s="293" t="s">
        <v>381</v>
      </c>
      <c r="B38" s="292"/>
      <c r="C38" s="292"/>
      <c r="D38" s="292"/>
      <c r="F38" s="678" t="str">
        <f t="shared" si="0"/>
        <v/>
      </c>
      <c r="G38" s="16" t="str">
        <f t="shared" si="1"/>
        <v/>
      </c>
      <c r="H38" s="183" t="str">
        <f t="shared" si="2"/>
        <v/>
      </c>
      <c r="I38" s="220" t="str">
        <f t="shared" si="3"/>
        <v/>
      </c>
      <c r="J38" s="220"/>
      <c r="K38" s="220"/>
    </row>
    <row r="39" spans="1:11" ht="20.100000000000001" customHeight="1" thickBot="1">
      <c r="A39" s="293" t="s">
        <v>382</v>
      </c>
      <c r="B39" s="292"/>
      <c r="C39" s="292"/>
      <c r="D39" s="292"/>
      <c r="F39" s="678" t="str">
        <f t="shared" si="0"/>
        <v/>
      </c>
      <c r="G39" s="16" t="str">
        <f t="shared" si="1"/>
        <v/>
      </c>
      <c r="H39" s="183" t="str">
        <f t="shared" si="2"/>
        <v/>
      </c>
      <c r="I39" s="220" t="str">
        <f t="shared" si="3"/>
        <v/>
      </c>
      <c r="J39" s="220"/>
      <c r="K39" s="220"/>
    </row>
    <row r="40" spans="1:11" ht="20.100000000000001" customHeight="1" thickBot="1">
      <c r="A40" s="349" t="s">
        <v>403</v>
      </c>
      <c r="B40" s="765"/>
      <c r="C40" s="765"/>
      <c r="D40" s="766"/>
      <c r="F40" s="678" t="str">
        <f t="shared" si="0"/>
        <v/>
      </c>
      <c r="G40" s="16" t="str">
        <f t="shared" si="1"/>
        <v/>
      </c>
      <c r="H40" s="183" t="str">
        <f t="shared" si="2"/>
        <v/>
      </c>
      <c r="I40" s="220" t="str">
        <f t="shared" si="3"/>
        <v/>
      </c>
      <c r="J40" s="220"/>
      <c r="K40" s="220"/>
    </row>
    <row r="41" spans="1:11" ht="20.100000000000001" customHeight="1" thickBot="1">
      <c r="A41" s="293" t="s">
        <v>404</v>
      </c>
      <c r="B41" s="292"/>
      <c r="C41" s="292"/>
      <c r="D41" s="292"/>
      <c r="F41" s="678" t="str">
        <f t="shared" si="0"/>
        <v/>
      </c>
      <c r="G41" s="16" t="str">
        <f t="shared" si="1"/>
        <v/>
      </c>
      <c r="H41" s="183" t="str">
        <f t="shared" si="2"/>
        <v/>
      </c>
      <c r="I41" s="220" t="str">
        <f t="shared" si="3"/>
        <v/>
      </c>
      <c r="J41" s="220"/>
      <c r="K41" s="220"/>
    </row>
    <row r="42" spans="1:11" ht="20.100000000000001" customHeight="1" thickBot="1">
      <c r="A42" s="293" t="s">
        <v>405</v>
      </c>
      <c r="B42" s="292"/>
      <c r="C42" s="292"/>
      <c r="D42" s="292"/>
      <c r="F42" s="678" t="str">
        <f t="shared" ref="F42:F66" si="4">IF(AND(G42="",H42="",I42=""),"",G42&amp;"|"&amp;H42&amp;"|"&amp;I42)</f>
        <v/>
      </c>
      <c r="G42" s="16" t="str">
        <f t="shared" ref="G42:G66" si="5">IF(ISTEXT(B42),B42&amp;" не число",IF(AND(B42&gt;=0,B42=ROUND(B42,0)),"",B42&amp;" недопустимое значение"))</f>
        <v/>
      </c>
      <c r="H42" s="183" t="str">
        <f t="shared" ref="H42:H66" si="6">IF(ISTEXT(C42),C42&amp;" не число",IF(AND(C42&gt;=0,C42=ROUND(C42,0)),"",C42&amp;" недопустимое значение"))</f>
        <v/>
      </c>
      <c r="I42" s="220" t="str">
        <f t="shared" ref="I42:I66" si="7">IF(ISTEXT(D42),D42&amp;" не число",IF(AND(D42&gt;=0,D42=ROUND(D42,0)),"",D42&amp;" недопустимое значение"))</f>
        <v/>
      </c>
      <c r="J42" s="220"/>
      <c r="K42" s="220"/>
    </row>
    <row r="43" spans="1:11" ht="20.100000000000001" customHeight="1" thickBot="1">
      <c r="A43" s="293" t="s">
        <v>383</v>
      </c>
      <c r="B43" s="292"/>
      <c r="C43" s="292"/>
      <c r="D43" s="292"/>
      <c r="F43" s="678" t="str">
        <f t="shared" si="4"/>
        <v/>
      </c>
      <c r="G43" s="16" t="str">
        <f t="shared" si="5"/>
        <v/>
      </c>
      <c r="H43" s="16" t="str">
        <f t="shared" si="6"/>
        <v/>
      </c>
      <c r="I43" s="195" t="str">
        <f t="shared" si="7"/>
        <v/>
      </c>
    </row>
    <row r="44" spans="1:11" ht="20.100000000000001" customHeight="1" thickBot="1">
      <c r="A44" s="293" t="s">
        <v>406</v>
      </c>
      <c r="B44" s="292"/>
      <c r="C44" s="292"/>
      <c r="D44" s="292"/>
      <c r="F44" s="678" t="str">
        <f t="shared" si="4"/>
        <v/>
      </c>
      <c r="G44" s="16" t="str">
        <f t="shared" si="5"/>
        <v/>
      </c>
      <c r="H44" s="183" t="str">
        <f t="shared" si="6"/>
        <v/>
      </c>
      <c r="I44" s="220" t="str">
        <f t="shared" si="7"/>
        <v/>
      </c>
      <c r="J44" s="220"/>
      <c r="K44" s="220"/>
    </row>
    <row r="45" spans="1:11" ht="20.100000000000001" customHeight="1" thickBot="1">
      <c r="A45" s="293" t="s">
        <v>407</v>
      </c>
      <c r="B45" s="292"/>
      <c r="C45" s="292"/>
      <c r="D45" s="292"/>
      <c r="F45" s="678" t="str">
        <f t="shared" si="4"/>
        <v/>
      </c>
      <c r="G45" s="16" t="str">
        <f t="shared" si="5"/>
        <v/>
      </c>
      <c r="H45" s="183" t="str">
        <f t="shared" si="6"/>
        <v/>
      </c>
      <c r="I45" s="220" t="str">
        <f t="shared" si="7"/>
        <v/>
      </c>
      <c r="J45" s="220"/>
      <c r="K45" s="220"/>
    </row>
    <row r="46" spans="1:11" ht="20.100000000000001" customHeight="1" thickBot="1">
      <c r="A46" s="293" t="s">
        <v>384</v>
      </c>
      <c r="B46" s="292"/>
      <c r="C46" s="292"/>
      <c r="D46" s="292"/>
      <c r="F46" s="678" t="str">
        <f t="shared" si="4"/>
        <v/>
      </c>
      <c r="G46" s="16" t="str">
        <f t="shared" si="5"/>
        <v/>
      </c>
      <c r="H46" s="183" t="str">
        <f t="shared" si="6"/>
        <v/>
      </c>
      <c r="I46" s="220" t="str">
        <f t="shared" si="7"/>
        <v/>
      </c>
      <c r="J46" s="220"/>
      <c r="K46" s="220"/>
    </row>
    <row r="47" spans="1:11" ht="20.100000000000001" customHeight="1" thickBot="1">
      <c r="A47" s="293" t="s">
        <v>408</v>
      </c>
      <c r="B47" s="292"/>
      <c r="C47" s="292"/>
      <c r="D47" s="292"/>
      <c r="F47" s="678" t="str">
        <f t="shared" si="4"/>
        <v/>
      </c>
      <c r="G47" s="16" t="str">
        <f t="shared" si="5"/>
        <v/>
      </c>
      <c r="H47" s="183" t="str">
        <f t="shared" si="6"/>
        <v/>
      </c>
      <c r="I47" s="220" t="str">
        <f t="shared" si="7"/>
        <v/>
      </c>
      <c r="J47" s="220"/>
      <c r="K47" s="220"/>
    </row>
    <row r="48" spans="1:11" ht="20.100000000000001" customHeight="1" thickBot="1">
      <c r="A48" s="293" t="s">
        <v>409</v>
      </c>
      <c r="B48" s="292"/>
      <c r="C48" s="292"/>
      <c r="D48" s="292"/>
      <c r="F48" s="678" t="str">
        <f t="shared" si="4"/>
        <v/>
      </c>
      <c r="G48" s="16" t="str">
        <f t="shared" si="5"/>
        <v/>
      </c>
      <c r="H48" s="183" t="str">
        <f t="shared" si="6"/>
        <v/>
      </c>
      <c r="I48" s="220" t="str">
        <f t="shared" si="7"/>
        <v/>
      </c>
      <c r="J48" s="220"/>
      <c r="K48" s="220"/>
    </row>
    <row r="49" spans="1:11" ht="20.100000000000001" customHeight="1" thickBot="1">
      <c r="A49" s="293" t="s">
        <v>410</v>
      </c>
      <c r="B49" s="292"/>
      <c r="C49" s="292"/>
      <c r="D49" s="292"/>
      <c r="F49" s="678" t="str">
        <f t="shared" si="4"/>
        <v/>
      </c>
      <c r="G49" s="16" t="str">
        <f t="shared" si="5"/>
        <v/>
      </c>
      <c r="H49" s="183" t="str">
        <f t="shared" si="6"/>
        <v/>
      </c>
      <c r="I49" s="220" t="str">
        <f t="shared" si="7"/>
        <v/>
      </c>
      <c r="J49" s="220"/>
      <c r="K49" s="220"/>
    </row>
    <row r="50" spans="1:11" ht="20.100000000000001" customHeight="1" thickBot="1">
      <c r="A50" s="293" t="s">
        <v>411</v>
      </c>
      <c r="B50" s="292"/>
      <c r="C50" s="292"/>
      <c r="D50" s="292"/>
      <c r="F50" s="678" t="str">
        <f t="shared" si="4"/>
        <v/>
      </c>
      <c r="G50" s="16" t="str">
        <f t="shared" si="5"/>
        <v/>
      </c>
      <c r="H50" s="183" t="str">
        <f t="shared" si="6"/>
        <v/>
      </c>
      <c r="I50" s="220" t="str">
        <f t="shared" si="7"/>
        <v/>
      </c>
      <c r="J50" s="220"/>
      <c r="K50" s="220"/>
    </row>
    <row r="51" spans="1:11" ht="20.100000000000001" customHeight="1" thickBot="1">
      <c r="A51" s="293" t="s">
        <v>412</v>
      </c>
      <c r="B51" s="292"/>
      <c r="C51" s="292"/>
      <c r="D51" s="292"/>
      <c r="F51" s="678" t="str">
        <f t="shared" si="4"/>
        <v/>
      </c>
      <c r="G51" s="16" t="str">
        <f t="shared" si="5"/>
        <v/>
      </c>
      <c r="H51" s="16" t="str">
        <f t="shared" si="6"/>
        <v/>
      </c>
      <c r="I51" s="195" t="str">
        <f t="shared" si="7"/>
        <v/>
      </c>
    </row>
    <row r="52" spans="1:11" ht="20.100000000000001" customHeight="1" thickBot="1">
      <c r="A52" s="293" t="s">
        <v>413</v>
      </c>
      <c r="B52" s="292"/>
      <c r="C52" s="292"/>
      <c r="D52" s="292"/>
      <c r="F52" s="678" t="str">
        <f t="shared" si="4"/>
        <v/>
      </c>
      <c r="G52" s="16" t="str">
        <f t="shared" si="5"/>
        <v/>
      </c>
      <c r="H52" s="16" t="str">
        <f t="shared" si="6"/>
        <v/>
      </c>
      <c r="I52" s="195" t="str">
        <f t="shared" si="7"/>
        <v/>
      </c>
    </row>
    <row r="53" spans="1:11" ht="20.100000000000001" customHeight="1" thickBot="1">
      <c r="A53" s="760" t="s">
        <v>420</v>
      </c>
      <c r="B53" s="551"/>
      <c r="C53" s="551"/>
      <c r="D53" s="552"/>
      <c r="F53" s="678" t="str">
        <f t="shared" si="4"/>
        <v/>
      </c>
      <c r="G53" s="16" t="str">
        <f t="shared" si="5"/>
        <v/>
      </c>
      <c r="H53" s="16" t="str">
        <f t="shared" si="6"/>
        <v/>
      </c>
      <c r="I53" s="195" t="str">
        <f t="shared" si="7"/>
        <v/>
      </c>
    </row>
    <row r="54" spans="1:11" ht="20.100000000000001" customHeight="1" thickBot="1">
      <c r="A54" s="761" t="s">
        <v>414</v>
      </c>
      <c r="B54" s="292"/>
      <c r="C54" s="292"/>
      <c r="D54" s="292"/>
      <c r="F54" s="678" t="str">
        <f t="shared" si="4"/>
        <v/>
      </c>
      <c r="G54" s="16" t="str">
        <f t="shared" si="5"/>
        <v/>
      </c>
      <c r="H54" s="16" t="str">
        <f t="shared" si="6"/>
        <v/>
      </c>
      <c r="I54" s="195" t="str">
        <f t="shared" si="7"/>
        <v/>
      </c>
    </row>
    <row r="55" spans="1:11" ht="20.100000000000001" customHeight="1" thickBot="1">
      <c r="A55" s="762" t="s">
        <v>415</v>
      </c>
      <c r="B55" s="292"/>
      <c r="C55" s="292"/>
      <c r="D55" s="292"/>
      <c r="F55" s="678" t="str">
        <f t="shared" si="4"/>
        <v/>
      </c>
      <c r="G55" s="16" t="str">
        <f t="shared" si="5"/>
        <v/>
      </c>
      <c r="H55" s="16" t="str">
        <f t="shared" si="6"/>
        <v/>
      </c>
      <c r="I55" s="195" t="str">
        <f t="shared" si="7"/>
        <v/>
      </c>
    </row>
    <row r="56" spans="1:11" ht="20.100000000000001" customHeight="1" thickBot="1">
      <c r="A56" s="762" t="s">
        <v>416</v>
      </c>
      <c r="B56" s="292"/>
      <c r="C56" s="292"/>
      <c r="D56" s="292"/>
      <c r="F56" s="678" t="str">
        <f t="shared" si="4"/>
        <v/>
      </c>
      <c r="G56" s="16" t="str">
        <f t="shared" si="5"/>
        <v/>
      </c>
      <c r="H56" s="183" t="str">
        <f t="shared" si="6"/>
        <v/>
      </c>
      <c r="I56" s="220" t="str">
        <f t="shared" si="7"/>
        <v/>
      </c>
    </row>
    <row r="57" spans="1:11" ht="20.100000000000001" customHeight="1" thickBot="1">
      <c r="A57" s="762" t="s">
        <v>417</v>
      </c>
      <c r="B57" s="292"/>
      <c r="C57" s="292"/>
      <c r="D57" s="292"/>
      <c r="F57" s="678" t="str">
        <f t="shared" si="4"/>
        <v/>
      </c>
      <c r="G57" s="16" t="str">
        <f t="shared" si="5"/>
        <v/>
      </c>
      <c r="H57" s="183" t="str">
        <f t="shared" si="6"/>
        <v/>
      </c>
      <c r="I57" s="220" t="str">
        <f t="shared" si="7"/>
        <v/>
      </c>
    </row>
    <row r="58" spans="1:11" ht="20.100000000000001" customHeight="1" thickBot="1">
      <c r="A58" s="762" t="s">
        <v>418</v>
      </c>
      <c r="B58" s="292"/>
      <c r="C58" s="292"/>
      <c r="D58" s="292"/>
      <c r="F58" s="678" t="str">
        <f t="shared" si="4"/>
        <v/>
      </c>
      <c r="G58" s="16" t="str">
        <f t="shared" si="5"/>
        <v/>
      </c>
      <c r="H58" s="183" t="str">
        <f t="shared" si="6"/>
        <v/>
      </c>
      <c r="I58" s="220" t="str">
        <f t="shared" si="7"/>
        <v/>
      </c>
    </row>
    <row r="59" spans="1:11" ht="20.100000000000001" customHeight="1" thickBot="1">
      <c r="A59" s="762" t="s">
        <v>419</v>
      </c>
      <c r="B59" s="292"/>
      <c r="C59" s="292"/>
      <c r="D59" s="292"/>
      <c r="F59" s="678" t="str">
        <f t="shared" si="4"/>
        <v/>
      </c>
      <c r="G59" s="16" t="str">
        <f t="shared" si="5"/>
        <v/>
      </c>
      <c r="H59" s="183" t="str">
        <f t="shared" si="6"/>
        <v/>
      </c>
      <c r="I59" s="220" t="str">
        <f t="shared" si="7"/>
        <v/>
      </c>
    </row>
    <row r="60" spans="1:11" ht="20.100000000000001" customHeight="1" thickBot="1">
      <c r="A60" s="645"/>
      <c r="B60" s="292"/>
      <c r="C60" s="292"/>
      <c r="D60" s="292"/>
      <c r="F60" s="678" t="str">
        <f t="shared" si="4"/>
        <v/>
      </c>
      <c r="G60" s="16" t="str">
        <f t="shared" si="5"/>
        <v/>
      </c>
      <c r="H60" s="183" t="str">
        <f t="shared" si="6"/>
        <v/>
      </c>
      <c r="I60" s="220" t="str">
        <f t="shared" si="7"/>
        <v/>
      </c>
    </row>
    <row r="61" spans="1:11" ht="20.100000000000001" customHeight="1" thickBot="1">
      <c r="A61" s="645"/>
      <c r="B61" s="292"/>
      <c r="C61" s="292"/>
      <c r="D61" s="292"/>
      <c r="F61" s="678" t="str">
        <f t="shared" si="4"/>
        <v/>
      </c>
      <c r="G61" s="16" t="str">
        <f t="shared" si="5"/>
        <v/>
      </c>
      <c r="H61" s="183" t="str">
        <f t="shared" si="6"/>
        <v/>
      </c>
      <c r="I61" s="220" t="str">
        <f t="shared" si="7"/>
        <v/>
      </c>
    </row>
    <row r="62" spans="1:11" ht="20.100000000000001" customHeight="1" thickBot="1">
      <c r="A62" s="645"/>
      <c r="B62" s="292"/>
      <c r="C62" s="292"/>
      <c r="D62" s="292"/>
      <c r="F62" s="678" t="str">
        <f t="shared" si="4"/>
        <v/>
      </c>
      <c r="G62" s="16" t="str">
        <f t="shared" si="5"/>
        <v/>
      </c>
      <c r="H62" s="183" t="str">
        <f t="shared" si="6"/>
        <v/>
      </c>
      <c r="I62" s="220" t="str">
        <f t="shared" si="7"/>
        <v/>
      </c>
    </row>
    <row r="63" spans="1:11" ht="20.100000000000001" customHeight="1" thickBot="1">
      <c r="A63" s="645"/>
      <c r="B63" s="292"/>
      <c r="C63" s="292"/>
      <c r="D63" s="292"/>
      <c r="F63" s="678" t="str">
        <f t="shared" si="4"/>
        <v/>
      </c>
      <c r="G63" s="16" t="str">
        <f t="shared" si="5"/>
        <v/>
      </c>
      <c r="H63" s="183" t="str">
        <f t="shared" si="6"/>
        <v/>
      </c>
      <c r="I63" s="220" t="str">
        <f t="shared" si="7"/>
        <v/>
      </c>
    </row>
    <row r="64" spans="1:11" ht="20.100000000000001" customHeight="1" thickBot="1">
      <c r="A64" s="645"/>
      <c r="B64" s="292"/>
      <c r="C64" s="292"/>
      <c r="D64" s="292"/>
      <c r="F64" s="678" t="str">
        <f t="shared" si="4"/>
        <v/>
      </c>
      <c r="G64" s="16" t="str">
        <f t="shared" si="5"/>
        <v/>
      </c>
      <c r="H64" s="16" t="str">
        <f t="shared" si="6"/>
        <v/>
      </c>
      <c r="I64" s="195" t="str">
        <f t="shared" si="7"/>
        <v/>
      </c>
    </row>
    <row r="65" spans="1:9" ht="20.100000000000001" customHeight="1" thickBot="1">
      <c r="A65" s="645"/>
      <c r="B65" s="292"/>
      <c r="C65" s="292"/>
      <c r="D65" s="292"/>
      <c r="F65" s="678" t="str">
        <f t="shared" si="4"/>
        <v/>
      </c>
      <c r="G65" s="16" t="str">
        <f t="shared" si="5"/>
        <v/>
      </c>
      <c r="H65" s="183" t="str">
        <f t="shared" si="6"/>
        <v/>
      </c>
      <c r="I65" s="220" t="str">
        <f t="shared" si="7"/>
        <v/>
      </c>
    </row>
    <row r="66" spans="1:9" ht="20.100000000000001" customHeight="1" thickBot="1">
      <c r="A66" s="645"/>
      <c r="B66" s="292"/>
      <c r="C66" s="292"/>
      <c r="D66" s="292"/>
      <c r="F66" s="678" t="str">
        <f t="shared" si="4"/>
        <v/>
      </c>
      <c r="G66" s="16" t="str">
        <f t="shared" si="5"/>
        <v/>
      </c>
      <c r="H66" s="183" t="str">
        <f t="shared" si="6"/>
        <v/>
      </c>
      <c r="I66" s="220" t="str">
        <f t="shared" si="7"/>
        <v/>
      </c>
    </row>
    <row r="67" spans="1:9" ht="20.100000000000001" customHeight="1">
      <c r="A67" s="286"/>
      <c r="B67" s="549"/>
      <c r="C67" s="549"/>
      <c r="D67" s="549"/>
      <c r="F67" s="678" t="str">
        <f>IF(ISBLANK($B75),"",IF(AND($B75&gt;GodSegodni-50,$B75&lt;=GodSegodni),"","недопустимое значение в графе 2"))</f>
        <v/>
      </c>
      <c r="H67" s="183"/>
      <c r="I67" s="220"/>
    </row>
    <row r="68" spans="1:9" ht="20.100000000000001" customHeight="1">
      <c r="A68" s="763" t="s">
        <v>533</v>
      </c>
      <c r="B68" s="553"/>
      <c r="C68" s="549"/>
      <c r="D68" s="549"/>
      <c r="F68" s="678" t="str">
        <f>IF(ISBLANK($B76),"",IF(AND($B76&gt;GodSegodni-50,$B76&lt;=GodSegodni),"","недопустимое значение в графе 2"))</f>
        <v/>
      </c>
      <c r="H68" s="183"/>
      <c r="I68" s="220"/>
    </row>
    <row r="69" spans="1:9" ht="20.100000000000001" customHeight="1" thickBot="1">
      <c r="A69" s="286"/>
      <c r="B69" s="549"/>
      <c r="C69" s="549"/>
      <c r="D69" s="549"/>
      <c r="F69" s="678" t="str">
        <f>IF(ISBLANK($B77),"",IF(AND($B77&gt;GodSegodni-50,$B77&lt;=GodSegodni),"","недопустимое значение в графе 2"))</f>
        <v/>
      </c>
      <c r="H69" s="183"/>
      <c r="I69" s="220"/>
    </row>
    <row r="70" spans="1:9" ht="20.100000000000001" customHeight="1" thickBot="1">
      <c r="A70" s="764" t="s">
        <v>276</v>
      </c>
      <c r="B70" s="550" t="s">
        <v>292</v>
      </c>
      <c r="C70" s="549"/>
      <c r="D70" s="549"/>
      <c r="F70" s="678" t="str">
        <f>IF(ISBLANK($B78),"",IF(AND($B78&gt;GodSegodni-50,$B78&lt;=GodSegodni),"","недопустимое значение в графе 2"))</f>
        <v/>
      </c>
      <c r="H70" s="183"/>
      <c r="I70" s="220"/>
    </row>
    <row r="71" spans="1:9" ht="20.100000000000001" customHeight="1" thickBot="1">
      <c r="A71" s="349" t="s">
        <v>293</v>
      </c>
      <c r="B71" s="767"/>
      <c r="C71" s="549"/>
      <c r="D71" s="549"/>
      <c r="F71" s="678" t="str">
        <f>IF(ISBLANK($B79),"",IF(AND($B79&gt;GodSegodni-50,$B79&lt;=GodSegodni),"","недопустимое значение в графе 2"))</f>
        <v/>
      </c>
      <c r="H71" s="183"/>
      <c r="I71" s="220"/>
    </row>
    <row r="72" spans="1:9" ht="20.100000000000001" customHeight="1" thickBot="1">
      <c r="A72" s="291"/>
      <c r="B72" s="294"/>
      <c r="C72" s="549"/>
      <c r="D72" s="549"/>
      <c r="F72" s="678" t="str">
        <f t="shared" ref="F72:F103" ca="1" si="8">IF(ISTEXT($B72),$B72&amp;" не число",IF(OR($B72="",AND($B72=ROUND($B72,0),$B72&gt;GodSegodni-50,$B72&lt;=GodSegodni)),"",$B72&amp;" недопустимое значение"))</f>
        <v/>
      </c>
      <c r="H72" s="183"/>
      <c r="I72" s="220"/>
    </row>
    <row r="73" spans="1:9" ht="20.100000000000001" customHeight="1" thickBot="1">
      <c r="A73" s="291"/>
      <c r="B73" s="294"/>
      <c r="C73" s="549"/>
      <c r="D73" s="549"/>
      <c r="F73" s="678" t="str">
        <f t="shared" ca="1" si="8"/>
        <v/>
      </c>
      <c r="H73" s="183"/>
      <c r="I73" s="220"/>
    </row>
    <row r="74" spans="1:9" ht="20.100000000000001" customHeight="1" thickBot="1">
      <c r="A74" s="291"/>
      <c r="B74" s="294"/>
      <c r="C74" s="549"/>
      <c r="D74" s="549"/>
      <c r="F74" s="678" t="str">
        <f t="shared" ca="1" si="8"/>
        <v/>
      </c>
      <c r="H74" s="183"/>
      <c r="I74" s="220"/>
    </row>
    <row r="75" spans="1:9" ht="20.100000000000001" customHeight="1" thickBot="1">
      <c r="A75" s="291"/>
      <c r="B75" s="294"/>
      <c r="C75" s="549"/>
      <c r="D75" s="549"/>
      <c r="F75" s="678" t="str">
        <f t="shared" ca="1" si="8"/>
        <v/>
      </c>
    </row>
    <row r="76" spans="1:9" ht="20.100000000000001" customHeight="1" thickBot="1">
      <c r="A76" s="291"/>
      <c r="B76" s="294"/>
      <c r="C76" s="549"/>
      <c r="D76" s="549"/>
      <c r="F76" s="678" t="str">
        <f t="shared" ca="1" si="8"/>
        <v/>
      </c>
    </row>
    <row r="77" spans="1:9" ht="20.100000000000001" customHeight="1" thickBot="1">
      <c r="A77" s="291"/>
      <c r="B77" s="294"/>
      <c r="C77" s="549"/>
      <c r="D77" s="549"/>
      <c r="F77" s="678" t="str">
        <f t="shared" ca="1" si="8"/>
        <v/>
      </c>
    </row>
    <row r="78" spans="1:9" ht="20.100000000000001" customHeight="1" thickBot="1">
      <c r="A78" s="291"/>
      <c r="B78" s="294"/>
      <c r="C78" s="549"/>
      <c r="D78" s="549"/>
      <c r="F78" s="678" t="str">
        <f t="shared" ca="1" si="8"/>
        <v/>
      </c>
    </row>
    <row r="79" spans="1:9" ht="20.100000000000001" customHeight="1" thickBot="1">
      <c r="A79" s="291"/>
      <c r="B79" s="294"/>
      <c r="C79" s="549"/>
      <c r="D79" s="549"/>
      <c r="F79" s="678" t="str">
        <f t="shared" ca="1" si="8"/>
        <v/>
      </c>
    </row>
    <row r="80" spans="1:9" ht="20.100000000000001" customHeight="1" thickBot="1">
      <c r="A80" s="349" t="s">
        <v>294</v>
      </c>
      <c r="B80" s="767"/>
      <c r="C80" s="549"/>
      <c r="D80" s="549"/>
      <c r="F80" s="678" t="str">
        <f t="shared" ca="1" si="8"/>
        <v/>
      </c>
    </row>
    <row r="81" spans="1:6" ht="20.100000000000001" customHeight="1" thickBot="1">
      <c r="A81" s="756"/>
      <c r="B81" s="646"/>
      <c r="C81" s="549"/>
      <c r="D81" s="549"/>
      <c r="F81" s="678" t="str">
        <f t="shared" ca="1" si="8"/>
        <v/>
      </c>
    </row>
    <row r="82" spans="1:6" ht="20.100000000000001" customHeight="1" thickBot="1">
      <c r="A82" s="756"/>
      <c r="B82" s="646"/>
      <c r="C82" s="549"/>
      <c r="D82" s="549"/>
      <c r="F82" s="678" t="str">
        <f t="shared" ca="1" si="8"/>
        <v/>
      </c>
    </row>
    <row r="83" spans="1:6" ht="20.100000000000001" customHeight="1" thickBot="1">
      <c r="A83" s="756"/>
      <c r="B83" s="646"/>
      <c r="C83" s="549"/>
      <c r="D83" s="549"/>
      <c r="F83" s="678" t="str">
        <f t="shared" ca="1" si="8"/>
        <v/>
      </c>
    </row>
    <row r="84" spans="1:6" ht="20.100000000000001" customHeight="1" thickBot="1">
      <c r="A84" s="756"/>
      <c r="B84" s="646"/>
      <c r="C84" s="549"/>
      <c r="D84" s="549"/>
      <c r="F84" s="678" t="str">
        <f t="shared" ca="1" si="8"/>
        <v/>
      </c>
    </row>
    <row r="85" spans="1:6" ht="20.100000000000001" customHeight="1" thickBot="1">
      <c r="A85" s="756"/>
      <c r="B85" s="646"/>
      <c r="C85" s="549"/>
      <c r="D85" s="549"/>
      <c r="F85" s="678" t="str">
        <f t="shared" ca="1" si="8"/>
        <v/>
      </c>
    </row>
    <row r="86" spans="1:6" ht="20.100000000000001" customHeight="1" thickBot="1">
      <c r="A86" s="756"/>
      <c r="B86" s="646"/>
      <c r="C86" s="549"/>
      <c r="D86" s="549"/>
      <c r="F86" s="678" t="str">
        <f t="shared" ca="1" si="8"/>
        <v/>
      </c>
    </row>
    <row r="87" spans="1:6" ht="20.100000000000001" customHeight="1" thickBot="1">
      <c r="A87" s="756"/>
      <c r="B87" s="646"/>
      <c r="C87" s="549"/>
      <c r="D87" s="549"/>
      <c r="F87" s="678" t="str">
        <f t="shared" ca="1" si="8"/>
        <v/>
      </c>
    </row>
    <row r="88" spans="1:6" ht="20.100000000000001" customHeight="1" thickBot="1">
      <c r="A88" s="756"/>
      <c r="B88" s="646"/>
      <c r="C88" s="549"/>
      <c r="D88" s="549"/>
      <c r="F88" s="678" t="str">
        <f t="shared" ca="1" si="8"/>
        <v/>
      </c>
    </row>
    <row r="89" spans="1:6" ht="20.100000000000001" customHeight="1" thickBot="1">
      <c r="A89" s="756"/>
      <c r="B89" s="646"/>
      <c r="C89" s="549"/>
      <c r="D89" s="549"/>
      <c r="F89" s="678" t="str">
        <f t="shared" ca="1" si="8"/>
        <v/>
      </c>
    </row>
    <row r="90" spans="1:6" ht="20.100000000000001" customHeight="1" thickBot="1">
      <c r="A90" s="756"/>
      <c r="B90" s="646"/>
      <c r="C90" s="549"/>
      <c r="D90" s="549"/>
      <c r="F90" s="678" t="str">
        <f t="shared" ca="1" si="8"/>
        <v/>
      </c>
    </row>
    <row r="91" spans="1:6" ht="20.100000000000001" customHeight="1" thickBot="1">
      <c r="A91" s="756"/>
      <c r="B91" s="646"/>
      <c r="C91" s="549"/>
      <c r="D91" s="549"/>
      <c r="F91" s="678" t="str">
        <f t="shared" ca="1" si="8"/>
        <v/>
      </c>
    </row>
    <row r="92" spans="1:6" ht="20.100000000000001" customHeight="1" thickBot="1">
      <c r="A92" s="756"/>
      <c r="B92" s="646"/>
      <c r="C92" s="549"/>
      <c r="D92" s="549"/>
      <c r="F92" s="678" t="str">
        <f t="shared" ca="1" si="8"/>
        <v/>
      </c>
    </row>
    <row r="93" spans="1:6" ht="20.100000000000001" customHeight="1" thickBot="1">
      <c r="A93" s="756"/>
      <c r="B93" s="646"/>
      <c r="C93" s="549"/>
      <c r="D93" s="549"/>
      <c r="F93" s="678" t="str">
        <f t="shared" ca="1" si="8"/>
        <v/>
      </c>
    </row>
    <row r="94" spans="1:6" ht="20.100000000000001" customHeight="1" thickBot="1">
      <c r="A94" s="756"/>
      <c r="B94" s="646"/>
      <c r="C94" s="549"/>
      <c r="D94" s="549"/>
      <c r="F94" s="678" t="str">
        <f t="shared" ca="1" si="8"/>
        <v/>
      </c>
    </row>
    <row r="95" spans="1:6" ht="20.100000000000001" customHeight="1" thickBot="1">
      <c r="A95" s="756"/>
      <c r="B95" s="646"/>
      <c r="C95" s="549"/>
      <c r="D95" s="549"/>
      <c r="F95" s="678" t="str">
        <f t="shared" ca="1" si="8"/>
        <v/>
      </c>
    </row>
    <row r="96" spans="1:6" ht="20.100000000000001" customHeight="1" thickBot="1">
      <c r="A96" s="756"/>
      <c r="B96" s="646"/>
      <c r="C96" s="549"/>
      <c r="D96" s="549"/>
      <c r="F96" s="678" t="str">
        <f t="shared" ca="1" si="8"/>
        <v/>
      </c>
    </row>
    <row r="97" spans="1:6" ht="20.100000000000001" customHeight="1" thickBot="1">
      <c r="A97" s="756"/>
      <c r="B97" s="646"/>
      <c r="C97" s="549"/>
      <c r="D97" s="549"/>
      <c r="F97" s="678" t="str">
        <f t="shared" ca="1" si="8"/>
        <v/>
      </c>
    </row>
    <row r="98" spans="1:6" ht="20.100000000000001" customHeight="1" thickBot="1">
      <c r="A98" s="756"/>
      <c r="B98" s="646"/>
      <c r="C98" s="549"/>
      <c r="D98" s="549"/>
      <c r="F98" s="678" t="str">
        <f t="shared" ca="1" si="8"/>
        <v/>
      </c>
    </row>
    <row r="99" spans="1:6" ht="20.100000000000001" customHeight="1" thickBot="1">
      <c r="A99" s="756"/>
      <c r="B99" s="646"/>
      <c r="C99" s="549"/>
      <c r="D99" s="549"/>
      <c r="F99" s="678" t="str">
        <f t="shared" ca="1" si="8"/>
        <v/>
      </c>
    </row>
    <row r="100" spans="1:6" ht="20.100000000000001" customHeight="1" thickBot="1">
      <c r="A100" s="756"/>
      <c r="B100" s="646"/>
      <c r="C100" s="549"/>
      <c r="D100" s="549"/>
      <c r="F100" s="678" t="str">
        <f t="shared" ca="1" si="8"/>
        <v/>
      </c>
    </row>
    <row r="101" spans="1:6" ht="20.100000000000001" customHeight="1" thickBot="1">
      <c r="A101" s="756"/>
      <c r="B101" s="646"/>
      <c r="C101" s="549"/>
      <c r="D101" s="549"/>
      <c r="F101" s="678" t="str">
        <f t="shared" ca="1" si="8"/>
        <v/>
      </c>
    </row>
    <row r="102" spans="1:6" ht="20.100000000000001" customHeight="1" thickBot="1">
      <c r="A102" s="756"/>
      <c r="B102" s="646"/>
      <c r="C102" s="549"/>
      <c r="D102" s="549"/>
      <c r="F102" s="678" t="str">
        <f t="shared" ca="1" si="8"/>
        <v/>
      </c>
    </row>
    <row r="103" spans="1:6" ht="20.100000000000001" customHeight="1" thickBot="1">
      <c r="A103" s="756"/>
      <c r="B103" s="646"/>
      <c r="C103" s="549"/>
      <c r="D103" s="549"/>
      <c r="F103" s="678" t="str">
        <f t="shared" ca="1" si="8"/>
        <v/>
      </c>
    </row>
    <row r="104" spans="1:6" ht="20.100000000000001" customHeight="1" thickBot="1">
      <c r="A104" s="756"/>
      <c r="B104" s="646"/>
      <c r="C104" s="549"/>
      <c r="D104" s="549"/>
      <c r="F104" s="678" t="str">
        <f t="shared" ref="F104:F125" ca="1" si="9">IF(ISTEXT($B104),$B104&amp;" не число",IF(OR($B104="",AND($B104=ROUND($B104,0),$B104&gt;GodSegodni-50,$B104&lt;=GodSegodni)),"",$B104&amp;" недопустимое значение"))</f>
        <v/>
      </c>
    </row>
    <row r="105" spans="1:6" ht="20.100000000000001" customHeight="1" thickBot="1">
      <c r="A105" s="756"/>
      <c r="B105" s="646"/>
      <c r="C105" s="549"/>
      <c r="D105" s="549"/>
      <c r="F105" s="678" t="str">
        <f t="shared" ca="1" si="9"/>
        <v/>
      </c>
    </row>
    <row r="106" spans="1:6" ht="20.100000000000001" customHeight="1" thickBot="1">
      <c r="A106" s="756"/>
      <c r="B106" s="646"/>
      <c r="C106" s="549"/>
      <c r="D106" s="549"/>
      <c r="F106" s="678" t="str">
        <f t="shared" ca="1" si="9"/>
        <v/>
      </c>
    </row>
    <row r="107" spans="1:6" ht="20.100000000000001" customHeight="1" thickBot="1">
      <c r="A107" s="756"/>
      <c r="B107" s="646"/>
      <c r="C107" s="549"/>
      <c r="D107" s="549"/>
      <c r="F107" s="678" t="str">
        <f t="shared" ca="1" si="9"/>
        <v/>
      </c>
    </row>
    <row r="108" spans="1:6" ht="20.100000000000001" customHeight="1" thickBot="1">
      <c r="A108" s="756"/>
      <c r="B108" s="646"/>
      <c r="C108" s="549"/>
      <c r="D108" s="549"/>
      <c r="F108" s="678" t="str">
        <f t="shared" ca="1" si="9"/>
        <v/>
      </c>
    </row>
    <row r="109" spans="1:6" ht="20.100000000000001" customHeight="1" thickBot="1">
      <c r="A109" s="756"/>
      <c r="B109" s="646"/>
      <c r="C109" s="549"/>
      <c r="D109" s="549"/>
      <c r="F109" s="678" t="str">
        <f t="shared" ca="1" si="9"/>
        <v/>
      </c>
    </row>
    <row r="110" spans="1:6" ht="20.100000000000001" customHeight="1" thickBot="1">
      <c r="A110" s="756"/>
      <c r="B110" s="646"/>
      <c r="C110" s="549"/>
      <c r="D110" s="549"/>
      <c r="F110" s="678" t="str">
        <f t="shared" ca="1" si="9"/>
        <v/>
      </c>
    </row>
    <row r="111" spans="1:6" ht="20.100000000000001" customHeight="1" thickBot="1">
      <c r="A111" s="756"/>
      <c r="B111" s="646"/>
      <c r="C111" s="549"/>
      <c r="D111" s="549"/>
      <c r="F111" s="678" t="str">
        <f t="shared" ca="1" si="9"/>
        <v/>
      </c>
    </row>
    <row r="112" spans="1:6" ht="20.100000000000001" customHeight="1" thickBot="1">
      <c r="A112" s="756"/>
      <c r="B112" s="646"/>
      <c r="C112" s="549"/>
      <c r="D112" s="549"/>
      <c r="F112" s="678" t="str">
        <f t="shared" ca="1" si="9"/>
        <v/>
      </c>
    </row>
    <row r="113" spans="1:6" ht="20.100000000000001" customHeight="1" thickBot="1">
      <c r="A113" s="756"/>
      <c r="B113" s="646"/>
      <c r="C113" s="549"/>
      <c r="D113" s="549"/>
      <c r="F113" s="678" t="str">
        <f t="shared" ca="1" si="9"/>
        <v/>
      </c>
    </row>
    <row r="114" spans="1:6" ht="20.100000000000001" customHeight="1" thickBot="1">
      <c r="A114" s="756"/>
      <c r="B114" s="646"/>
      <c r="C114" s="549"/>
      <c r="D114" s="549"/>
      <c r="F114" s="678" t="str">
        <f t="shared" ca="1" si="9"/>
        <v/>
      </c>
    </row>
    <row r="115" spans="1:6" ht="20.100000000000001" customHeight="1" thickBot="1">
      <c r="A115" s="756"/>
      <c r="B115" s="646"/>
      <c r="C115" s="549"/>
      <c r="D115" s="549"/>
      <c r="F115" s="678" t="str">
        <f t="shared" ca="1" si="9"/>
        <v/>
      </c>
    </row>
    <row r="116" spans="1:6" ht="20.100000000000001" customHeight="1" thickBot="1">
      <c r="A116" s="757"/>
      <c r="B116" s="448"/>
      <c r="C116" s="549"/>
      <c r="D116" s="549"/>
      <c r="F116" s="678" t="str">
        <f t="shared" ca="1" si="9"/>
        <v/>
      </c>
    </row>
    <row r="117" spans="1:6" ht="20.100000000000001" customHeight="1" thickBot="1">
      <c r="A117" s="758"/>
      <c r="B117" s="448"/>
      <c r="C117" s="549"/>
      <c r="D117" s="549"/>
      <c r="F117" s="678" t="str">
        <f t="shared" ca="1" si="9"/>
        <v/>
      </c>
    </row>
    <row r="118" spans="1:6" ht="15.75" thickBot="1">
      <c r="A118" s="757"/>
      <c r="B118" s="448"/>
      <c r="C118" s="549"/>
      <c r="D118" s="549"/>
      <c r="F118" s="678" t="str">
        <f t="shared" ca="1" si="9"/>
        <v/>
      </c>
    </row>
    <row r="119" spans="1:6" ht="15.75" thickBot="1">
      <c r="A119" s="757"/>
      <c r="B119" s="448"/>
      <c r="C119" s="549"/>
      <c r="D119" s="549"/>
      <c r="F119" s="678" t="str">
        <f t="shared" ca="1" si="9"/>
        <v/>
      </c>
    </row>
    <row r="120" spans="1:6" ht="15.75" thickBot="1">
      <c r="A120" s="757"/>
      <c r="B120" s="448"/>
      <c r="C120" s="549"/>
      <c r="D120" s="549"/>
      <c r="F120" s="678" t="str">
        <f t="shared" ca="1" si="9"/>
        <v/>
      </c>
    </row>
    <row r="121" spans="1:6" ht="15.75" thickBot="1">
      <c r="A121" s="757"/>
      <c r="B121" s="448"/>
      <c r="C121" s="549"/>
      <c r="D121" s="549"/>
      <c r="F121" s="678" t="str">
        <f t="shared" ca="1" si="9"/>
        <v/>
      </c>
    </row>
    <row r="122" spans="1:6" ht="15.75" thickBot="1">
      <c r="A122" s="759"/>
      <c r="B122" s="294"/>
      <c r="C122" s="549"/>
      <c r="D122" s="549"/>
      <c r="F122" s="678" t="str">
        <f t="shared" ca="1" si="9"/>
        <v/>
      </c>
    </row>
    <row r="123" spans="1:6" ht="15.75" thickBot="1">
      <c r="A123" s="759"/>
      <c r="B123" s="294"/>
      <c r="C123" s="549"/>
      <c r="D123" s="549"/>
      <c r="F123" s="678" t="str">
        <f t="shared" ca="1" si="9"/>
        <v/>
      </c>
    </row>
    <row r="124" spans="1:6" ht="15.75" thickBot="1">
      <c r="A124" s="759"/>
      <c r="B124" s="294"/>
      <c r="C124" s="549"/>
      <c r="D124" s="549"/>
      <c r="F124" s="678" t="str">
        <f t="shared" ca="1" si="9"/>
        <v/>
      </c>
    </row>
    <row r="125" spans="1:6" ht="15.75" thickBot="1">
      <c r="A125" s="759"/>
      <c r="B125" s="294"/>
      <c r="C125" s="549"/>
      <c r="D125" s="549"/>
      <c r="F125" s="678" t="str">
        <f t="shared" ca="1" si="9"/>
        <v/>
      </c>
    </row>
    <row r="126" spans="1:6"/>
  </sheetData>
  <sheetProtection password="C41E" sheet="1" objects="1" scenarios="1" selectLockedCells="1"/>
  <mergeCells count="3">
    <mergeCell ref="A4:D4"/>
    <mergeCell ref="A6:A7"/>
    <mergeCell ref="B6:D6"/>
  </mergeCells>
  <phoneticPr fontId="9" type="noConversion"/>
  <conditionalFormatting sqref="B9:D9">
    <cfRule type="expression" dxfId="170" priority="4" stopIfTrue="1">
      <formula>AND(NOT(ISNUMBER(B9)),B9&lt;&gt;"")</formula>
    </cfRule>
  </conditionalFormatting>
  <conditionalFormatting sqref="B71">
    <cfRule type="expression" dxfId="169" priority="1" stopIfTrue="1">
      <formula>ISTEXT(B71)</formula>
    </cfRule>
    <cfRule type="expression" dxfId="168" priority="2" stopIfTrue="1">
      <formula>AND(B71&lt;&gt;"",B71&lt;GodSegodni-50)</formula>
    </cfRule>
    <cfRule type="cellIs" dxfId="167" priority="3" stopIfTrue="1" operator="greaterThan">
      <formula>GodSegodni</formula>
    </cfRule>
  </conditionalFormatting>
  <conditionalFormatting sqref="F2">
    <cfRule type="cellIs" dxfId="166" priority="11" stopIfTrue="1" operator="equal">
      <formula>"НОРМА"</formula>
    </cfRule>
    <cfRule type="cellIs" dxfId="165" priority="12" stopIfTrue="1" operator="equal">
      <formula>"ОШИБКИ"</formula>
    </cfRule>
  </conditionalFormatting>
  <conditionalFormatting sqref="B10:D66">
    <cfRule type="expression" dxfId="164" priority="13" stopIfTrue="1">
      <formula>OR(NOT(ISNONTEXT(B10)),B10&lt;0,B10&lt;&gt;ROUND(B10,0))</formula>
    </cfRule>
  </conditionalFormatting>
  <conditionalFormatting sqref="B72:B125">
    <cfRule type="expression" dxfId="163" priority="14" stopIfTrue="1">
      <formula>OR(NOT(ISNONTEXT(B72)),B72&lt;0,B72&gt;GodSegodni)</formula>
    </cfRule>
    <cfRule type="expression" dxfId="162" priority="15" stopIfTrue="1">
      <formula>B72&lt;&gt;ROUND(B72,0)</formula>
    </cfRule>
    <cfRule type="expression" dxfId="161" priority="16" stopIfTrue="1">
      <formula>AND(B72&lt;&gt;"",B72&lt;GodSegodni-50)</formula>
    </cfRule>
  </conditionalFormatting>
  <dataValidations count="2">
    <dataValidation type="whole" errorStyle="information" operator="greaterThanOrEqual" showInputMessage="1" showErrorMessage="1" error="значение вне интервала допустимых значений" sqref="B10:D66">
      <formula1>0</formula1>
    </dataValidation>
    <dataValidation type="whole" errorStyle="information" showInputMessage="1" showErrorMessage="1" error="значение вне интервала допустимых значений" sqref="B72:B125">
      <formula1>GodSegodni-50</formula1>
      <formula2>GodSegodni</formula2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IS59"/>
  <sheetViews>
    <sheetView zoomScale="98" zoomScaleNormal="98" workbookViewId="0">
      <pane ySplit="5" topLeftCell="A39" activePane="bottomLeft" state="frozen"/>
      <selection activeCell="C8" sqref="C8"/>
      <selection pane="bottomLeft" activeCell="C8" sqref="C8"/>
    </sheetView>
  </sheetViews>
  <sheetFormatPr defaultColWidth="0" defaultRowHeight="15" zeroHeight="1"/>
  <cols>
    <col min="1" max="1" width="21.7109375" style="43" customWidth="1"/>
    <col min="2" max="2" width="20.7109375" style="43" customWidth="1"/>
    <col min="3" max="3" width="15.28515625" style="43" customWidth="1"/>
    <col min="4" max="4" width="13.7109375" style="43" customWidth="1"/>
    <col min="5" max="5" width="19.28515625" style="43" customWidth="1"/>
    <col min="6" max="6" width="16.85546875" style="43" customWidth="1"/>
    <col min="7" max="7" width="19.42578125" style="43" customWidth="1"/>
    <col min="8" max="8" width="15.5703125" style="43" customWidth="1"/>
    <col min="9" max="9" width="16.28515625" style="43" customWidth="1"/>
    <col min="10" max="10" width="21.140625" style="43" customWidth="1"/>
    <col min="11" max="11" width="8.7109375" style="43" hidden="1" customWidth="1"/>
    <col min="12" max="12" width="60.7109375" style="43" customWidth="1"/>
    <col min="13" max="250" width="8.7109375" style="43" hidden="1" customWidth="1"/>
    <col min="251" max="251" width="8.85546875" style="43" hidden="1" customWidth="1"/>
    <col min="252" max="252" width="8" style="43" hidden="1" customWidth="1"/>
    <col min="253" max="253" width="5.5703125" style="216" hidden="1" customWidth="1"/>
    <col min="254" max="16384" width="8.85546875" style="43" hidden="1"/>
  </cols>
  <sheetData>
    <row r="1" spans="1:253" ht="21.6" customHeight="1">
      <c r="A1" s="354" t="s">
        <v>487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253" ht="21.6" customHeight="1">
      <c r="A2" s="355" t="s">
        <v>459</v>
      </c>
      <c r="B2" s="355"/>
      <c r="C2" s="355"/>
      <c r="D2" s="355"/>
      <c r="E2" s="355"/>
      <c r="F2" s="355"/>
      <c r="G2" s="355"/>
      <c r="H2" s="355"/>
      <c r="I2" s="355"/>
      <c r="J2" s="355"/>
      <c r="L2" s="43" t="str">
        <f ca="1">IF(COUNTBLANK(L$4:L$56)=53,"НОРМА","ОШИБКИ")</f>
        <v>НОРМА</v>
      </c>
      <c r="IR2" s="43" t="str">
        <f ca="1">IF(COUNTBLANK($L$4:$L$56)=53,"НОРМА","ОШИБКИ")</f>
        <v>НОРМА</v>
      </c>
    </row>
    <row r="3" spans="1:253" ht="15.75" thickBot="1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253" ht="92.45" customHeight="1" thickBot="1">
      <c r="A4" s="359" t="s">
        <v>343</v>
      </c>
      <c r="B4" s="360" t="s">
        <v>261</v>
      </c>
      <c r="C4" s="361" t="s">
        <v>344</v>
      </c>
      <c r="D4" s="361" t="s">
        <v>353</v>
      </c>
      <c r="E4" s="361" t="s">
        <v>345</v>
      </c>
      <c r="F4" s="361" t="s">
        <v>346</v>
      </c>
      <c r="G4" s="361" t="s">
        <v>347</v>
      </c>
      <c r="H4" s="361" t="s">
        <v>348</v>
      </c>
      <c r="I4" s="361" t="s">
        <v>349</v>
      </c>
      <c r="J4" s="362" t="s">
        <v>386</v>
      </c>
      <c r="K4" s="38"/>
      <c r="L4" s="209" t="str">
        <f ca="1">IF(RIGHT(CELL("имяфайла",$A$1),LEN(CELL("имяфайла",$A$1))-SEARCH("]",CELL("имяфайла",$A$1)))&lt;&gt;"12","название листа нельзя менять","")</f>
        <v/>
      </c>
      <c r="M4" s="38"/>
      <c r="N4" s="38"/>
    </row>
    <row r="5" spans="1:253" ht="15.75" thickBot="1">
      <c r="A5" s="356">
        <v>1</v>
      </c>
      <c r="B5" s="356">
        <v>2</v>
      </c>
      <c r="C5" s="357">
        <v>3</v>
      </c>
      <c r="D5" s="356">
        <v>4</v>
      </c>
      <c r="E5" s="357">
        <v>5</v>
      </c>
      <c r="F5" s="356">
        <v>6</v>
      </c>
      <c r="G5" s="357">
        <v>7</v>
      </c>
      <c r="H5" s="356">
        <v>8</v>
      </c>
      <c r="I5" s="358">
        <v>9</v>
      </c>
      <c r="J5" s="356">
        <v>10</v>
      </c>
      <c r="K5" s="38"/>
      <c r="L5" s="38"/>
      <c r="M5" s="38"/>
      <c r="N5" s="38"/>
    </row>
    <row r="6" spans="1:253" ht="19.899999999999999" customHeight="1" thickBot="1">
      <c r="A6" s="50" t="s">
        <v>42</v>
      </c>
      <c r="B6" s="50"/>
      <c r="C6" s="480"/>
      <c r="D6" s="51"/>
      <c r="E6" s="51"/>
      <c r="F6" s="51"/>
      <c r="G6" s="51"/>
      <c r="H6" s="51"/>
      <c r="I6" s="51"/>
      <c r="J6" s="52"/>
      <c r="L6" s="57" t="str">
        <f>IF($C6=_SUM3,"",$C6&amp;"  число зданий не согдасется с подстрочником")</f>
        <v/>
      </c>
    </row>
    <row r="7" spans="1:253" ht="18.75" customHeight="1">
      <c r="A7" s="852" t="s">
        <v>262</v>
      </c>
      <c r="B7" s="190"/>
      <c r="C7" s="65"/>
      <c r="D7" s="66"/>
      <c r="E7" s="67" t="s">
        <v>378</v>
      </c>
      <c r="F7" s="67" t="s">
        <v>378</v>
      </c>
      <c r="G7" s="67" t="s">
        <v>378</v>
      </c>
      <c r="H7" s="66"/>
      <c r="I7" s="66"/>
      <c r="J7" s="369"/>
      <c r="L7" s="57" t="str">
        <f t="shared" ref="L7:L44" si="0">IF(AND(M7="",N7="",O7="",P7="",Q7="",R7="",S7="",T7="",U7=""),"",M7&amp;"|"&amp;N7&amp;"|"&amp;O7&amp;"|"&amp;P7&amp;"|"&amp;Q7&amp;"|"&amp;R7&amp;"|"&amp;S7&amp;"|"&amp;T7&amp;"|"&amp;U7)</f>
        <v/>
      </c>
      <c r="M7" s="43" t="str">
        <f t="shared" ref="M7:M44" si="1">IF(AND(ISNONTEXT($C7),$C7&gt;=0),IF($C7=ROUND($C7,0),"",$C7&amp;" не целое значение"),$C7&amp; " недопустимое значение")</f>
        <v/>
      </c>
      <c r="N7" s="43" t="str">
        <f t="shared" ref="N7:N44" si="2">IF($D7="","",IF(ISTEXT($D7),$D7&amp;" недопустимое значение",IF($D7&lt;&gt;ROUND($D7,0),$D7&amp;" не целое значение",IF(AND($D7&gt;GodSegodni-200,$D7&lt;=GodSegodni),"",$D7&amp;" значение вне интервала допустимых значений"))))</f>
        <v/>
      </c>
      <c r="O7" s="43" t="str">
        <f t="shared" ref="O7:O44" si="3">IF(OR(E7="Да",E7="Нет"),"",E7&amp;" недопустимое значение")</f>
        <v/>
      </c>
      <c r="P7" s="43" t="str">
        <f t="shared" ref="P7:P44" si="4">IF(OR(F7="Да",F7="Нет"),"",F7&amp;" недопустимое значение")</f>
        <v/>
      </c>
      <c r="Q7" s="43" t="str">
        <f t="shared" ref="Q7:Q44" si="5">IF(OR(G7="Да",G7="Нет"),"",G7&amp;" недопустимое значение")</f>
        <v/>
      </c>
      <c r="R7" s="43" t="str">
        <f t="shared" ref="R7:R44" si="6">IF($H7="","",IF(ISTEXT($H7),$H7&amp;" недопустимое значение",IF($H7&lt;&gt;ROUND($H7,0),$H7&amp;" не целое значение",IF(AND($H7&gt;$D7,$H7&lt;=GodSegodni),"",$H7&amp;" значение вне интервала допустимых значений"))))</f>
        <v/>
      </c>
      <c r="S7" s="43" t="str">
        <f t="shared" ref="S7:S44" si="7">IF($I7="","",IF(ISTEXT($I7),$I7&amp;" недопустимое значение",IF($I7&lt;&gt;ROUND($I7,0),$I7&amp;" не целое значение",IF(AND($I7&gt;=GodSegodni,$I7&lt;=GodSegodni+20),"",$I7&amp;" значение вне интервала допустимых значений"))))</f>
        <v/>
      </c>
      <c r="T7" s="43" t="str">
        <f t="shared" ref="T7:T44" si="8">IF($J7="","",IF(ISTEXT($J7),$J7&amp;" не числовое значение",IF(AND($J7&gt;0,$I7=0),$J7&amp;" не планируется","")))</f>
        <v/>
      </c>
      <c r="U7" s="43" t="str">
        <f t="shared" ref="U7:U44" si="9">IF(AND(ISNONTEXT($J7),$J7=ROUND($J7,0)),"",$J7&amp; " недопустимое значение")</f>
        <v/>
      </c>
      <c r="IR7" s="540">
        <f ca="1">IF($IR$2="ОШИБКИ",1,0)</f>
        <v>0</v>
      </c>
    </row>
    <row r="8" spans="1:253" ht="19.899999999999999" customHeight="1">
      <c r="A8" s="853"/>
      <c r="B8" s="191"/>
      <c r="C8" s="68"/>
      <c r="D8" s="69"/>
      <c r="E8" s="70" t="s">
        <v>378</v>
      </c>
      <c r="F8" s="70" t="s">
        <v>378</v>
      </c>
      <c r="G8" s="70" t="s">
        <v>378</v>
      </c>
      <c r="H8" s="69"/>
      <c r="I8" s="69"/>
      <c r="J8" s="370"/>
      <c r="L8" s="57" t="str">
        <f t="shared" si="0"/>
        <v/>
      </c>
      <c r="M8" s="43" t="str">
        <f t="shared" si="1"/>
        <v/>
      </c>
      <c r="N8" s="43" t="str">
        <f t="shared" si="2"/>
        <v/>
      </c>
      <c r="O8" s="43" t="str">
        <f t="shared" si="3"/>
        <v/>
      </c>
      <c r="P8" s="43" t="str">
        <f t="shared" si="4"/>
        <v/>
      </c>
      <c r="Q8" s="43" t="str">
        <f t="shared" si="5"/>
        <v/>
      </c>
      <c r="R8" s="43" t="str">
        <f t="shared" si="6"/>
        <v/>
      </c>
      <c r="S8" s="43" t="str">
        <f t="shared" si="7"/>
        <v/>
      </c>
      <c r="T8" s="43" t="str">
        <f t="shared" si="8"/>
        <v/>
      </c>
      <c r="U8" s="43" t="str">
        <f t="shared" si="9"/>
        <v/>
      </c>
    </row>
    <row r="9" spans="1:253" ht="19.899999999999999" customHeight="1">
      <c r="A9" s="853"/>
      <c r="B9" s="191"/>
      <c r="C9" s="68"/>
      <c r="D9" s="69"/>
      <c r="E9" s="70" t="s">
        <v>378</v>
      </c>
      <c r="F9" s="70" t="s">
        <v>378</v>
      </c>
      <c r="G9" s="70" t="s">
        <v>378</v>
      </c>
      <c r="H9" s="69"/>
      <c r="I9" s="69"/>
      <c r="J9" s="370"/>
      <c r="L9" s="57" t="str">
        <f t="shared" si="0"/>
        <v/>
      </c>
      <c r="M9" s="43" t="str">
        <f t="shared" si="1"/>
        <v/>
      </c>
      <c r="N9" s="43" t="str">
        <f t="shared" si="2"/>
        <v/>
      </c>
      <c r="O9" s="43" t="str">
        <f t="shared" si="3"/>
        <v/>
      </c>
      <c r="P9" s="43" t="str">
        <f t="shared" si="4"/>
        <v/>
      </c>
      <c r="Q9" s="43" t="str">
        <f t="shared" si="5"/>
        <v/>
      </c>
      <c r="R9" s="43" t="str">
        <f t="shared" si="6"/>
        <v/>
      </c>
      <c r="S9" s="43" t="str">
        <f t="shared" si="7"/>
        <v/>
      </c>
      <c r="T9" s="43" t="str">
        <f t="shared" si="8"/>
        <v/>
      </c>
      <c r="U9" s="43" t="str">
        <f t="shared" si="9"/>
        <v/>
      </c>
      <c r="IS9" s="225">
        <f ca="1">YEAR(TODAY())</f>
        <v>2022</v>
      </c>
    </row>
    <row r="10" spans="1:253" ht="19.899999999999999" customHeight="1" thickBot="1">
      <c r="A10" s="854"/>
      <c r="B10" s="192"/>
      <c r="C10" s="71"/>
      <c r="D10" s="72"/>
      <c r="E10" s="73" t="s">
        <v>378</v>
      </c>
      <c r="F10" s="73" t="s">
        <v>378</v>
      </c>
      <c r="G10" s="73" t="s">
        <v>378</v>
      </c>
      <c r="H10" s="72"/>
      <c r="I10" s="72"/>
      <c r="J10" s="371"/>
      <c r="L10" s="57" t="str">
        <f t="shared" si="0"/>
        <v/>
      </c>
      <c r="M10" s="43" t="str">
        <f t="shared" si="1"/>
        <v/>
      </c>
      <c r="N10" s="43" t="str">
        <f t="shared" si="2"/>
        <v/>
      </c>
      <c r="O10" s="43" t="str">
        <f t="shared" si="3"/>
        <v/>
      </c>
      <c r="P10" s="43" t="str">
        <f t="shared" si="4"/>
        <v/>
      </c>
      <c r="Q10" s="43" t="str">
        <f t="shared" si="5"/>
        <v/>
      </c>
      <c r="R10" s="43" t="str">
        <f t="shared" si="6"/>
        <v/>
      </c>
      <c r="S10" s="43" t="str">
        <f t="shared" si="7"/>
        <v/>
      </c>
      <c r="T10" s="43" t="str">
        <f t="shared" si="8"/>
        <v/>
      </c>
      <c r="U10" s="43" t="str">
        <f t="shared" si="9"/>
        <v/>
      </c>
    </row>
    <row r="11" spans="1:253" ht="19.899999999999999" customHeight="1">
      <c r="A11" s="852" t="s">
        <v>351</v>
      </c>
      <c r="B11" s="347"/>
      <c r="C11" s="65"/>
      <c r="D11" s="66"/>
      <c r="E11" s="67" t="s">
        <v>378</v>
      </c>
      <c r="F11" s="67" t="s">
        <v>378</v>
      </c>
      <c r="G11" s="67" t="s">
        <v>378</v>
      </c>
      <c r="H11" s="66"/>
      <c r="I11" s="66"/>
      <c r="J11" s="369"/>
      <c r="L11" s="57" t="str">
        <f t="shared" si="0"/>
        <v/>
      </c>
      <c r="M11" s="43" t="str">
        <f t="shared" si="1"/>
        <v/>
      </c>
      <c r="N11" s="43" t="str">
        <f t="shared" si="2"/>
        <v/>
      </c>
      <c r="O11" s="43" t="str">
        <f t="shared" si="3"/>
        <v/>
      </c>
      <c r="P11" s="43" t="str">
        <f t="shared" si="4"/>
        <v/>
      </c>
      <c r="Q11" s="43" t="str">
        <f t="shared" si="5"/>
        <v/>
      </c>
      <c r="R11" s="43" t="str">
        <f t="shared" si="6"/>
        <v/>
      </c>
      <c r="S11" s="43" t="str">
        <f t="shared" si="7"/>
        <v/>
      </c>
      <c r="T11" s="43" t="str">
        <f t="shared" si="8"/>
        <v/>
      </c>
      <c r="U11" s="43" t="str">
        <f t="shared" si="9"/>
        <v/>
      </c>
    </row>
    <row r="12" spans="1:253" ht="19.899999999999999" customHeight="1">
      <c r="A12" s="853"/>
      <c r="B12" s="191"/>
      <c r="C12" s="68"/>
      <c r="D12" s="69"/>
      <c r="E12" s="70" t="s">
        <v>378</v>
      </c>
      <c r="F12" s="70" t="s">
        <v>378</v>
      </c>
      <c r="G12" s="70" t="s">
        <v>378</v>
      </c>
      <c r="H12" s="69"/>
      <c r="I12" s="69"/>
      <c r="J12" s="370"/>
      <c r="L12" s="57" t="str">
        <f t="shared" si="0"/>
        <v/>
      </c>
      <c r="M12" s="43" t="str">
        <f t="shared" si="1"/>
        <v/>
      </c>
      <c r="N12" s="43" t="str">
        <f t="shared" si="2"/>
        <v/>
      </c>
      <c r="O12" s="43" t="str">
        <f t="shared" si="3"/>
        <v/>
      </c>
      <c r="P12" s="43" t="str">
        <f t="shared" si="4"/>
        <v/>
      </c>
      <c r="Q12" s="43" t="str">
        <f t="shared" si="5"/>
        <v/>
      </c>
      <c r="R12" s="43" t="str">
        <f t="shared" si="6"/>
        <v/>
      </c>
      <c r="S12" s="43" t="str">
        <f t="shared" si="7"/>
        <v/>
      </c>
      <c r="T12" s="43" t="str">
        <f t="shared" si="8"/>
        <v/>
      </c>
      <c r="U12" s="43" t="str">
        <f t="shared" si="9"/>
        <v/>
      </c>
    </row>
    <row r="13" spans="1:253" ht="19.899999999999999" customHeight="1">
      <c r="A13" s="853"/>
      <c r="B13" s="191"/>
      <c r="C13" s="68"/>
      <c r="D13" s="69"/>
      <c r="E13" s="70" t="s">
        <v>378</v>
      </c>
      <c r="F13" s="70" t="s">
        <v>378</v>
      </c>
      <c r="G13" s="70" t="s">
        <v>378</v>
      </c>
      <c r="H13" s="69"/>
      <c r="I13" s="69"/>
      <c r="J13" s="370"/>
      <c r="L13" s="57" t="str">
        <f t="shared" si="0"/>
        <v/>
      </c>
      <c r="M13" s="43" t="str">
        <f t="shared" si="1"/>
        <v/>
      </c>
      <c r="N13" s="43" t="str">
        <f t="shared" si="2"/>
        <v/>
      </c>
      <c r="O13" s="43" t="str">
        <f t="shared" si="3"/>
        <v/>
      </c>
      <c r="P13" s="43" t="str">
        <f t="shared" si="4"/>
        <v/>
      </c>
      <c r="Q13" s="43" t="str">
        <f t="shared" si="5"/>
        <v/>
      </c>
      <c r="R13" s="43" t="str">
        <f t="shared" si="6"/>
        <v/>
      </c>
      <c r="S13" s="43" t="str">
        <f t="shared" si="7"/>
        <v/>
      </c>
      <c r="T13" s="43" t="str">
        <f t="shared" si="8"/>
        <v/>
      </c>
      <c r="U13" s="43" t="str">
        <f t="shared" si="9"/>
        <v/>
      </c>
    </row>
    <row r="14" spans="1:253" ht="19.899999999999999" customHeight="1">
      <c r="A14" s="853"/>
      <c r="B14" s="191"/>
      <c r="C14" s="68"/>
      <c r="D14" s="69"/>
      <c r="E14" s="70" t="s">
        <v>378</v>
      </c>
      <c r="F14" s="70" t="s">
        <v>378</v>
      </c>
      <c r="G14" s="70" t="s">
        <v>378</v>
      </c>
      <c r="H14" s="69"/>
      <c r="I14" s="69"/>
      <c r="J14" s="370"/>
      <c r="L14" s="57" t="str">
        <f t="shared" si="0"/>
        <v/>
      </c>
      <c r="M14" s="43" t="str">
        <f t="shared" si="1"/>
        <v/>
      </c>
      <c r="N14" s="43" t="str">
        <f t="shared" si="2"/>
        <v/>
      </c>
      <c r="O14" s="43" t="str">
        <f t="shared" si="3"/>
        <v/>
      </c>
      <c r="P14" s="43" t="str">
        <f t="shared" si="4"/>
        <v/>
      </c>
      <c r="Q14" s="43" t="str">
        <f t="shared" si="5"/>
        <v/>
      </c>
      <c r="R14" s="43" t="str">
        <f t="shared" si="6"/>
        <v/>
      </c>
      <c r="S14" s="43" t="str">
        <f t="shared" si="7"/>
        <v/>
      </c>
      <c r="T14" s="43" t="str">
        <f t="shared" si="8"/>
        <v/>
      </c>
      <c r="U14" s="43" t="str">
        <f t="shared" si="9"/>
        <v/>
      </c>
    </row>
    <row r="15" spans="1:253" ht="19.899999999999999" customHeight="1" thickBot="1">
      <c r="A15" s="854"/>
      <c r="B15" s="192"/>
      <c r="C15" s="71"/>
      <c r="D15" s="72"/>
      <c r="E15" s="73" t="s">
        <v>378</v>
      </c>
      <c r="F15" s="73" t="s">
        <v>378</v>
      </c>
      <c r="G15" s="73" t="s">
        <v>378</v>
      </c>
      <c r="H15" s="72"/>
      <c r="I15" s="72"/>
      <c r="J15" s="371"/>
      <c r="L15" s="57" t="str">
        <f t="shared" si="0"/>
        <v/>
      </c>
      <c r="M15" s="43" t="str">
        <f t="shared" si="1"/>
        <v/>
      </c>
      <c r="N15" s="43" t="str">
        <f t="shared" si="2"/>
        <v/>
      </c>
      <c r="O15" s="43" t="str">
        <f t="shared" si="3"/>
        <v/>
      </c>
      <c r="P15" s="43" t="str">
        <f t="shared" si="4"/>
        <v/>
      </c>
      <c r="Q15" s="43" t="str">
        <f t="shared" si="5"/>
        <v/>
      </c>
      <c r="R15" s="43" t="str">
        <f t="shared" si="6"/>
        <v/>
      </c>
      <c r="S15" s="43" t="str">
        <f t="shared" si="7"/>
        <v/>
      </c>
      <c r="T15" s="43" t="str">
        <f t="shared" si="8"/>
        <v/>
      </c>
      <c r="U15" s="43" t="str">
        <f t="shared" si="9"/>
        <v/>
      </c>
    </row>
    <row r="16" spans="1:253" ht="19.899999999999999" customHeight="1">
      <c r="A16" s="852" t="s">
        <v>350</v>
      </c>
      <c r="B16" s="190"/>
      <c r="C16" s="65"/>
      <c r="D16" s="66"/>
      <c r="E16" s="67" t="s">
        <v>378</v>
      </c>
      <c r="F16" s="67" t="s">
        <v>378</v>
      </c>
      <c r="G16" s="67" t="s">
        <v>378</v>
      </c>
      <c r="H16" s="66"/>
      <c r="I16" s="66"/>
      <c r="J16" s="369"/>
      <c r="L16" s="57" t="str">
        <f t="shared" si="0"/>
        <v/>
      </c>
      <c r="M16" s="43" t="str">
        <f t="shared" si="1"/>
        <v/>
      </c>
      <c r="N16" s="43" t="str">
        <f t="shared" si="2"/>
        <v/>
      </c>
      <c r="O16" s="43" t="str">
        <f t="shared" si="3"/>
        <v/>
      </c>
      <c r="P16" s="43" t="str">
        <f t="shared" si="4"/>
        <v/>
      </c>
      <c r="Q16" s="43" t="str">
        <f t="shared" si="5"/>
        <v/>
      </c>
      <c r="R16" s="43" t="str">
        <f t="shared" si="6"/>
        <v/>
      </c>
      <c r="S16" s="43" t="str">
        <f t="shared" si="7"/>
        <v/>
      </c>
      <c r="T16" s="43" t="str">
        <f t="shared" si="8"/>
        <v/>
      </c>
      <c r="U16" s="43" t="str">
        <f t="shared" si="9"/>
        <v/>
      </c>
    </row>
    <row r="17" spans="1:21" ht="19.899999999999999" customHeight="1">
      <c r="A17" s="853"/>
      <c r="B17" s="191"/>
      <c r="C17" s="68"/>
      <c r="D17" s="69"/>
      <c r="E17" s="70" t="s">
        <v>378</v>
      </c>
      <c r="F17" s="70" t="s">
        <v>378</v>
      </c>
      <c r="G17" s="70" t="s">
        <v>378</v>
      </c>
      <c r="H17" s="69"/>
      <c r="I17" s="69"/>
      <c r="J17" s="370"/>
      <c r="L17" s="57" t="str">
        <f t="shared" si="0"/>
        <v/>
      </c>
      <c r="M17" s="43" t="str">
        <f t="shared" si="1"/>
        <v/>
      </c>
      <c r="N17" s="43" t="str">
        <f t="shared" si="2"/>
        <v/>
      </c>
      <c r="O17" s="43" t="str">
        <f t="shared" si="3"/>
        <v/>
      </c>
      <c r="P17" s="43" t="str">
        <f t="shared" si="4"/>
        <v/>
      </c>
      <c r="Q17" s="43" t="str">
        <f t="shared" si="5"/>
        <v/>
      </c>
      <c r="R17" s="43" t="str">
        <f t="shared" si="6"/>
        <v/>
      </c>
      <c r="S17" s="43" t="str">
        <f t="shared" si="7"/>
        <v/>
      </c>
      <c r="T17" s="43" t="str">
        <f t="shared" si="8"/>
        <v/>
      </c>
      <c r="U17" s="43" t="str">
        <f t="shared" si="9"/>
        <v/>
      </c>
    </row>
    <row r="18" spans="1:21" ht="19.899999999999999" customHeight="1">
      <c r="A18" s="853"/>
      <c r="B18" s="191"/>
      <c r="C18" s="68"/>
      <c r="D18" s="69"/>
      <c r="E18" s="70" t="s">
        <v>378</v>
      </c>
      <c r="F18" s="70" t="s">
        <v>378</v>
      </c>
      <c r="G18" s="70" t="s">
        <v>378</v>
      </c>
      <c r="H18" s="69"/>
      <c r="I18" s="69"/>
      <c r="J18" s="370"/>
      <c r="L18" s="57" t="str">
        <f t="shared" si="0"/>
        <v/>
      </c>
      <c r="M18" s="43" t="str">
        <f t="shared" si="1"/>
        <v/>
      </c>
      <c r="N18" s="43" t="str">
        <f t="shared" si="2"/>
        <v/>
      </c>
      <c r="O18" s="43" t="str">
        <f t="shared" si="3"/>
        <v/>
      </c>
      <c r="P18" s="43" t="str">
        <f t="shared" si="4"/>
        <v/>
      </c>
      <c r="Q18" s="43" t="str">
        <f t="shared" si="5"/>
        <v/>
      </c>
      <c r="R18" s="43" t="str">
        <f t="shared" si="6"/>
        <v/>
      </c>
      <c r="S18" s="43" t="str">
        <f t="shared" si="7"/>
        <v/>
      </c>
      <c r="T18" s="43" t="str">
        <f t="shared" si="8"/>
        <v/>
      </c>
      <c r="U18" s="43" t="str">
        <f t="shared" si="9"/>
        <v/>
      </c>
    </row>
    <row r="19" spans="1:21" ht="19.899999999999999" customHeight="1" thickBot="1">
      <c r="A19" s="854"/>
      <c r="B19" s="192"/>
      <c r="C19" s="71"/>
      <c r="D19" s="72"/>
      <c r="E19" s="73" t="s">
        <v>378</v>
      </c>
      <c r="F19" s="73" t="s">
        <v>378</v>
      </c>
      <c r="G19" s="73" t="s">
        <v>378</v>
      </c>
      <c r="H19" s="72"/>
      <c r="I19" s="72"/>
      <c r="J19" s="371"/>
      <c r="L19" s="57" t="str">
        <f t="shared" si="0"/>
        <v/>
      </c>
      <c r="M19" s="43" t="str">
        <f t="shared" si="1"/>
        <v/>
      </c>
      <c r="N19" s="43" t="str">
        <f t="shared" si="2"/>
        <v/>
      </c>
      <c r="O19" s="43" t="str">
        <f t="shared" si="3"/>
        <v/>
      </c>
      <c r="P19" s="43" t="str">
        <f t="shared" si="4"/>
        <v/>
      </c>
      <c r="Q19" s="43" t="str">
        <f t="shared" si="5"/>
        <v/>
      </c>
      <c r="R19" s="43" t="str">
        <f t="shared" si="6"/>
        <v/>
      </c>
      <c r="S19" s="43" t="str">
        <f t="shared" si="7"/>
        <v/>
      </c>
      <c r="T19" s="43" t="str">
        <f t="shared" si="8"/>
        <v/>
      </c>
      <c r="U19" s="43" t="str">
        <f t="shared" si="9"/>
        <v/>
      </c>
    </row>
    <row r="20" spans="1:21" ht="19.899999999999999" customHeight="1">
      <c r="A20" s="852" t="s">
        <v>263</v>
      </c>
      <c r="B20" s="190"/>
      <c r="C20" s="65"/>
      <c r="D20" s="66"/>
      <c r="E20" s="67" t="s">
        <v>378</v>
      </c>
      <c r="F20" s="67" t="s">
        <v>378</v>
      </c>
      <c r="G20" s="67" t="s">
        <v>378</v>
      </c>
      <c r="H20" s="66"/>
      <c r="I20" s="66"/>
      <c r="J20" s="369"/>
      <c r="L20" s="57" t="str">
        <f t="shared" si="0"/>
        <v/>
      </c>
      <c r="M20" s="43" t="str">
        <f t="shared" si="1"/>
        <v/>
      </c>
      <c r="N20" s="43" t="str">
        <f t="shared" si="2"/>
        <v/>
      </c>
      <c r="O20" s="43" t="str">
        <f t="shared" si="3"/>
        <v/>
      </c>
      <c r="P20" s="43" t="str">
        <f t="shared" si="4"/>
        <v/>
      </c>
      <c r="Q20" s="43" t="str">
        <f t="shared" si="5"/>
        <v/>
      </c>
      <c r="R20" s="43" t="str">
        <f t="shared" si="6"/>
        <v/>
      </c>
      <c r="S20" s="43" t="str">
        <f t="shared" si="7"/>
        <v/>
      </c>
      <c r="T20" s="43" t="str">
        <f t="shared" si="8"/>
        <v/>
      </c>
      <c r="U20" s="43" t="str">
        <f t="shared" si="9"/>
        <v/>
      </c>
    </row>
    <row r="21" spans="1:21" ht="19.899999999999999" customHeight="1">
      <c r="A21" s="853"/>
      <c r="B21" s="191"/>
      <c r="C21" s="68"/>
      <c r="D21" s="69"/>
      <c r="E21" s="70" t="s">
        <v>378</v>
      </c>
      <c r="F21" s="70" t="s">
        <v>378</v>
      </c>
      <c r="G21" s="70" t="s">
        <v>378</v>
      </c>
      <c r="H21" s="69"/>
      <c r="I21" s="69"/>
      <c r="J21" s="370"/>
      <c r="L21" s="57" t="str">
        <f t="shared" si="0"/>
        <v/>
      </c>
      <c r="M21" s="43" t="str">
        <f t="shared" si="1"/>
        <v/>
      </c>
      <c r="N21" s="43" t="str">
        <f t="shared" si="2"/>
        <v/>
      </c>
      <c r="O21" s="43" t="str">
        <f t="shared" si="3"/>
        <v/>
      </c>
      <c r="P21" s="43" t="str">
        <f t="shared" si="4"/>
        <v/>
      </c>
      <c r="Q21" s="43" t="str">
        <f t="shared" si="5"/>
        <v/>
      </c>
      <c r="R21" s="43" t="str">
        <f t="shared" si="6"/>
        <v/>
      </c>
      <c r="S21" s="43" t="str">
        <f t="shared" si="7"/>
        <v/>
      </c>
      <c r="T21" s="43" t="str">
        <f t="shared" si="8"/>
        <v/>
      </c>
      <c r="U21" s="43" t="str">
        <f t="shared" si="9"/>
        <v/>
      </c>
    </row>
    <row r="22" spans="1:21" ht="19.899999999999999" customHeight="1">
      <c r="A22" s="853"/>
      <c r="B22" s="191"/>
      <c r="C22" s="68"/>
      <c r="D22" s="69"/>
      <c r="E22" s="70" t="s">
        <v>378</v>
      </c>
      <c r="F22" s="70" t="s">
        <v>378</v>
      </c>
      <c r="G22" s="70" t="s">
        <v>378</v>
      </c>
      <c r="H22" s="69"/>
      <c r="I22" s="69"/>
      <c r="J22" s="370"/>
      <c r="L22" s="57" t="str">
        <f t="shared" si="0"/>
        <v/>
      </c>
      <c r="M22" s="43" t="str">
        <f t="shared" si="1"/>
        <v/>
      </c>
      <c r="N22" s="43" t="str">
        <f t="shared" si="2"/>
        <v/>
      </c>
      <c r="O22" s="43" t="str">
        <f t="shared" si="3"/>
        <v/>
      </c>
      <c r="P22" s="43" t="str">
        <f t="shared" si="4"/>
        <v/>
      </c>
      <c r="Q22" s="43" t="str">
        <f t="shared" si="5"/>
        <v/>
      </c>
      <c r="R22" s="43" t="str">
        <f t="shared" si="6"/>
        <v/>
      </c>
      <c r="S22" s="43" t="str">
        <f t="shared" si="7"/>
        <v/>
      </c>
      <c r="T22" s="43" t="str">
        <f t="shared" si="8"/>
        <v/>
      </c>
      <c r="U22" s="43" t="str">
        <f t="shared" si="9"/>
        <v/>
      </c>
    </row>
    <row r="23" spans="1:21" ht="19.899999999999999" customHeight="1" thickBot="1">
      <c r="A23" s="854"/>
      <c r="B23" s="192"/>
      <c r="C23" s="71"/>
      <c r="D23" s="72"/>
      <c r="E23" s="73" t="s">
        <v>378</v>
      </c>
      <c r="F23" s="73" t="s">
        <v>378</v>
      </c>
      <c r="G23" s="73" t="s">
        <v>378</v>
      </c>
      <c r="H23" s="72"/>
      <c r="I23" s="72"/>
      <c r="J23" s="371"/>
      <c r="L23" s="57" t="str">
        <f t="shared" si="0"/>
        <v/>
      </c>
      <c r="M23" s="43" t="str">
        <f t="shared" si="1"/>
        <v/>
      </c>
      <c r="N23" s="43" t="str">
        <f t="shared" si="2"/>
        <v/>
      </c>
      <c r="O23" s="43" t="str">
        <f t="shared" si="3"/>
        <v/>
      </c>
      <c r="P23" s="43" t="str">
        <f t="shared" si="4"/>
        <v/>
      </c>
      <c r="Q23" s="43" t="str">
        <f t="shared" si="5"/>
        <v/>
      </c>
      <c r="R23" s="43" t="str">
        <f t="shared" si="6"/>
        <v/>
      </c>
      <c r="S23" s="43" t="str">
        <f t="shared" si="7"/>
        <v/>
      </c>
      <c r="T23" s="43" t="str">
        <f t="shared" si="8"/>
        <v/>
      </c>
      <c r="U23" s="43" t="str">
        <f t="shared" si="9"/>
        <v/>
      </c>
    </row>
    <row r="24" spans="1:21" ht="19.899999999999999" customHeight="1">
      <c r="A24" s="852" t="s">
        <v>264</v>
      </c>
      <c r="B24" s="190"/>
      <c r="C24" s="65"/>
      <c r="D24" s="66"/>
      <c r="E24" s="67" t="s">
        <v>378</v>
      </c>
      <c r="F24" s="67" t="s">
        <v>378</v>
      </c>
      <c r="G24" s="67" t="s">
        <v>378</v>
      </c>
      <c r="H24" s="66"/>
      <c r="I24" s="66"/>
      <c r="J24" s="369"/>
      <c r="L24" s="57" t="str">
        <f t="shared" si="0"/>
        <v/>
      </c>
      <c r="M24" s="43" t="str">
        <f t="shared" si="1"/>
        <v/>
      </c>
      <c r="N24" s="43" t="str">
        <f t="shared" si="2"/>
        <v/>
      </c>
      <c r="O24" s="43" t="str">
        <f t="shared" si="3"/>
        <v/>
      </c>
      <c r="P24" s="43" t="str">
        <f t="shared" si="4"/>
        <v/>
      </c>
      <c r="Q24" s="43" t="str">
        <f t="shared" si="5"/>
        <v/>
      </c>
      <c r="R24" s="43" t="str">
        <f t="shared" si="6"/>
        <v/>
      </c>
      <c r="S24" s="43" t="str">
        <f t="shared" si="7"/>
        <v/>
      </c>
      <c r="T24" s="43" t="str">
        <f t="shared" si="8"/>
        <v/>
      </c>
      <c r="U24" s="43" t="str">
        <f t="shared" si="9"/>
        <v/>
      </c>
    </row>
    <row r="25" spans="1:21" ht="19.899999999999999" customHeight="1">
      <c r="A25" s="853"/>
      <c r="B25" s="191"/>
      <c r="C25" s="68"/>
      <c r="D25" s="69"/>
      <c r="E25" s="70" t="s">
        <v>378</v>
      </c>
      <c r="F25" s="70" t="s">
        <v>378</v>
      </c>
      <c r="G25" s="70" t="s">
        <v>378</v>
      </c>
      <c r="H25" s="69"/>
      <c r="I25" s="69"/>
      <c r="J25" s="370"/>
      <c r="L25" s="57" t="str">
        <f t="shared" si="0"/>
        <v/>
      </c>
      <c r="M25" s="43" t="str">
        <f t="shared" si="1"/>
        <v/>
      </c>
      <c r="N25" s="43" t="str">
        <f t="shared" si="2"/>
        <v/>
      </c>
      <c r="O25" s="43" t="str">
        <f t="shared" si="3"/>
        <v/>
      </c>
      <c r="P25" s="43" t="str">
        <f t="shared" si="4"/>
        <v/>
      </c>
      <c r="Q25" s="43" t="str">
        <f t="shared" si="5"/>
        <v/>
      </c>
      <c r="R25" s="43" t="str">
        <f t="shared" si="6"/>
        <v/>
      </c>
      <c r="S25" s="43" t="str">
        <f t="shared" si="7"/>
        <v/>
      </c>
      <c r="T25" s="43" t="str">
        <f t="shared" si="8"/>
        <v/>
      </c>
      <c r="U25" s="43" t="str">
        <f t="shared" si="9"/>
        <v/>
      </c>
    </row>
    <row r="26" spans="1:21" ht="19.899999999999999" customHeight="1" thickBot="1">
      <c r="A26" s="854"/>
      <c r="B26" s="192"/>
      <c r="C26" s="71"/>
      <c r="D26" s="72"/>
      <c r="E26" s="73" t="s">
        <v>378</v>
      </c>
      <c r="F26" s="73" t="s">
        <v>378</v>
      </c>
      <c r="G26" s="73" t="s">
        <v>378</v>
      </c>
      <c r="H26" s="72"/>
      <c r="I26" s="72"/>
      <c r="J26" s="371"/>
      <c r="L26" s="57" t="str">
        <f t="shared" si="0"/>
        <v/>
      </c>
      <c r="M26" s="43" t="str">
        <f t="shared" si="1"/>
        <v/>
      </c>
      <c r="N26" s="43" t="str">
        <f t="shared" si="2"/>
        <v/>
      </c>
      <c r="O26" s="43" t="str">
        <f t="shared" si="3"/>
        <v/>
      </c>
      <c r="P26" s="43" t="str">
        <f t="shared" si="4"/>
        <v/>
      </c>
      <c r="Q26" s="43" t="str">
        <f t="shared" si="5"/>
        <v/>
      </c>
      <c r="R26" s="43" t="str">
        <f t="shared" si="6"/>
        <v/>
      </c>
      <c r="S26" s="43" t="str">
        <f t="shared" si="7"/>
        <v/>
      </c>
      <c r="T26" s="43" t="str">
        <f t="shared" si="8"/>
        <v/>
      </c>
      <c r="U26" s="43" t="str">
        <f t="shared" si="9"/>
        <v/>
      </c>
    </row>
    <row r="27" spans="1:21" ht="19.899999999999999" customHeight="1">
      <c r="A27" s="670"/>
      <c r="B27" s="190"/>
      <c r="C27" s="65"/>
      <c r="D27" s="66"/>
      <c r="E27" s="67" t="s">
        <v>378</v>
      </c>
      <c r="F27" s="67" t="s">
        <v>378</v>
      </c>
      <c r="G27" s="67" t="s">
        <v>378</v>
      </c>
      <c r="H27" s="66"/>
      <c r="I27" s="66"/>
      <c r="J27" s="369"/>
      <c r="L27" s="57" t="str">
        <f t="shared" si="0"/>
        <v/>
      </c>
      <c r="M27" s="43" t="str">
        <f t="shared" si="1"/>
        <v/>
      </c>
      <c r="N27" s="43" t="str">
        <f t="shared" si="2"/>
        <v/>
      </c>
      <c r="O27" s="43" t="str">
        <f t="shared" si="3"/>
        <v/>
      </c>
      <c r="P27" s="43" t="str">
        <f t="shared" si="4"/>
        <v/>
      </c>
      <c r="Q27" s="43" t="str">
        <f t="shared" si="5"/>
        <v/>
      </c>
      <c r="R27" s="43" t="str">
        <f t="shared" si="6"/>
        <v/>
      </c>
      <c r="S27" s="43" t="str">
        <f t="shared" si="7"/>
        <v/>
      </c>
      <c r="T27" s="43" t="str">
        <f t="shared" si="8"/>
        <v/>
      </c>
      <c r="U27" s="43" t="str">
        <f t="shared" si="9"/>
        <v/>
      </c>
    </row>
    <row r="28" spans="1:21" ht="19.899999999999999" customHeight="1">
      <c r="A28" s="671"/>
      <c r="B28" s="191"/>
      <c r="C28" s="68"/>
      <c r="D28" s="69"/>
      <c r="E28" s="70" t="s">
        <v>378</v>
      </c>
      <c r="F28" s="70" t="s">
        <v>378</v>
      </c>
      <c r="G28" s="70" t="s">
        <v>378</v>
      </c>
      <c r="H28" s="69"/>
      <c r="I28" s="69"/>
      <c r="J28" s="370"/>
      <c r="L28" s="57" t="str">
        <f t="shared" si="0"/>
        <v/>
      </c>
      <c r="M28" s="43" t="str">
        <f t="shared" si="1"/>
        <v/>
      </c>
      <c r="N28" s="43" t="str">
        <f t="shared" si="2"/>
        <v/>
      </c>
      <c r="O28" s="43" t="str">
        <f t="shared" si="3"/>
        <v/>
      </c>
      <c r="P28" s="43" t="str">
        <f t="shared" si="4"/>
        <v/>
      </c>
      <c r="Q28" s="43" t="str">
        <f t="shared" si="5"/>
        <v/>
      </c>
      <c r="R28" s="43" t="str">
        <f t="shared" si="6"/>
        <v/>
      </c>
      <c r="S28" s="43" t="str">
        <f t="shared" si="7"/>
        <v/>
      </c>
      <c r="T28" s="43" t="str">
        <f t="shared" si="8"/>
        <v/>
      </c>
      <c r="U28" s="43" t="str">
        <f t="shared" si="9"/>
        <v/>
      </c>
    </row>
    <row r="29" spans="1:21" ht="19.899999999999999" customHeight="1">
      <c r="A29" s="671"/>
      <c r="B29" s="191"/>
      <c r="C29" s="68"/>
      <c r="D29" s="69"/>
      <c r="E29" s="70" t="s">
        <v>378</v>
      </c>
      <c r="F29" s="70" t="s">
        <v>378</v>
      </c>
      <c r="G29" s="70" t="s">
        <v>378</v>
      </c>
      <c r="H29" s="69"/>
      <c r="I29" s="69"/>
      <c r="J29" s="370"/>
      <c r="L29" s="57" t="str">
        <f t="shared" si="0"/>
        <v/>
      </c>
      <c r="M29" s="43" t="str">
        <f t="shared" si="1"/>
        <v/>
      </c>
      <c r="N29" s="43" t="str">
        <f t="shared" si="2"/>
        <v/>
      </c>
      <c r="O29" s="43" t="str">
        <f t="shared" si="3"/>
        <v/>
      </c>
      <c r="P29" s="43" t="str">
        <f t="shared" si="4"/>
        <v/>
      </c>
      <c r="Q29" s="43" t="str">
        <f t="shared" si="5"/>
        <v/>
      </c>
      <c r="R29" s="43" t="str">
        <f t="shared" si="6"/>
        <v/>
      </c>
      <c r="S29" s="43" t="str">
        <f t="shared" si="7"/>
        <v/>
      </c>
      <c r="T29" s="43" t="str">
        <f t="shared" si="8"/>
        <v/>
      </c>
      <c r="U29" s="43" t="str">
        <f t="shared" si="9"/>
        <v/>
      </c>
    </row>
    <row r="30" spans="1:21" ht="19.899999999999999" customHeight="1">
      <c r="A30" s="671"/>
      <c r="B30" s="191"/>
      <c r="C30" s="68"/>
      <c r="D30" s="69"/>
      <c r="E30" s="70" t="s">
        <v>378</v>
      </c>
      <c r="F30" s="70" t="s">
        <v>378</v>
      </c>
      <c r="G30" s="70" t="s">
        <v>378</v>
      </c>
      <c r="H30" s="69"/>
      <c r="I30" s="69"/>
      <c r="J30" s="370"/>
      <c r="L30" s="57" t="str">
        <f t="shared" si="0"/>
        <v/>
      </c>
      <c r="M30" s="43" t="str">
        <f t="shared" si="1"/>
        <v/>
      </c>
      <c r="N30" s="43" t="str">
        <f t="shared" si="2"/>
        <v/>
      </c>
      <c r="O30" s="43" t="str">
        <f t="shared" si="3"/>
        <v/>
      </c>
      <c r="P30" s="43" t="str">
        <f t="shared" si="4"/>
        <v/>
      </c>
      <c r="Q30" s="43" t="str">
        <f t="shared" si="5"/>
        <v/>
      </c>
      <c r="R30" s="43" t="str">
        <f t="shared" si="6"/>
        <v/>
      </c>
      <c r="S30" s="43" t="str">
        <f t="shared" si="7"/>
        <v/>
      </c>
      <c r="T30" s="43" t="str">
        <f t="shared" si="8"/>
        <v/>
      </c>
      <c r="U30" s="43" t="str">
        <f t="shared" si="9"/>
        <v/>
      </c>
    </row>
    <row r="31" spans="1:21" ht="19.899999999999999" customHeight="1">
      <c r="A31" s="671"/>
      <c r="B31" s="191"/>
      <c r="C31" s="68"/>
      <c r="D31" s="69"/>
      <c r="E31" s="70" t="s">
        <v>378</v>
      </c>
      <c r="F31" s="70" t="s">
        <v>378</v>
      </c>
      <c r="G31" s="70" t="s">
        <v>378</v>
      </c>
      <c r="H31" s="69"/>
      <c r="I31" s="69"/>
      <c r="J31" s="370"/>
      <c r="L31" s="57" t="str">
        <f t="shared" si="0"/>
        <v/>
      </c>
      <c r="M31" s="43" t="str">
        <f t="shared" si="1"/>
        <v/>
      </c>
      <c r="N31" s="43" t="str">
        <f t="shared" si="2"/>
        <v/>
      </c>
      <c r="O31" s="43" t="str">
        <f t="shared" si="3"/>
        <v/>
      </c>
      <c r="P31" s="43" t="str">
        <f t="shared" si="4"/>
        <v/>
      </c>
      <c r="Q31" s="43" t="str">
        <f t="shared" si="5"/>
        <v/>
      </c>
      <c r="R31" s="43" t="str">
        <f t="shared" si="6"/>
        <v/>
      </c>
      <c r="S31" s="43" t="str">
        <f t="shared" si="7"/>
        <v/>
      </c>
      <c r="T31" s="43" t="str">
        <f t="shared" si="8"/>
        <v/>
      </c>
      <c r="U31" s="43" t="str">
        <f t="shared" si="9"/>
        <v/>
      </c>
    </row>
    <row r="32" spans="1:21" ht="19.899999999999999" customHeight="1">
      <c r="A32" s="671"/>
      <c r="B32" s="191"/>
      <c r="C32" s="68"/>
      <c r="D32" s="69"/>
      <c r="E32" s="70" t="s">
        <v>378</v>
      </c>
      <c r="F32" s="70" t="s">
        <v>378</v>
      </c>
      <c r="G32" s="70" t="s">
        <v>378</v>
      </c>
      <c r="H32" s="69"/>
      <c r="I32" s="69"/>
      <c r="J32" s="370"/>
      <c r="L32" s="57" t="str">
        <f t="shared" si="0"/>
        <v/>
      </c>
      <c r="M32" s="43" t="str">
        <f t="shared" si="1"/>
        <v/>
      </c>
      <c r="N32" s="43" t="str">
        <f t="shared" si="2"/>
        <v/>
      </c>
      <c r="O32" s="43" t="str">
        <f t="shared" si="3"/>
        <v/>
      </c>
      <c r="P32" s="43" t="str">
        <f t="shared" si="4"/>
        <v/>
      </c>
      <c r="Q32" s="43" t="str">
        <f t="shared" si="5"/>
        <v/>
      </c>
      <c r="R32" s="43" t="str">
        <f t="shared" si="6"/>
        <v/>
      </c>
      <c r="S32" s="43" t="str">
        <f t="shared" si="7"/>
        <v/>
      </c>
      <c r="T32" s="43" t="str">
        <f t="shared" si="8"/>
        <v/>
      </c>
      <c r="U32" s="43" t="str">
        <f t="shared" si="9"/>
        <v/>
      </c>
    </row>
    <row r="33" spans="1:253" ht="19.899999999999999" customHeight="1">
      <c r="A33" s="671"/>
      <c r="B33" s="191"/>
      <c r="C33" s="68"/>
      <c r="D33" s="69"/>
      <c r="E33" s="70" t="s">
        <v>378</v>
      </c>
      <c r="F33" s="70" t="s">
        <v>378</v>
      </c>
      <c r="G33" s="70" t="s">
        <v>378</v>
      </c>
      <c r="H33" s="69"/>
      <c r="I33" s="69"/>
      <c r="J33" s="370"/>
      <c r="L33" s="57" t="str">
        <f t="shared" si="0"/>
        <v/>
      </c>
      <c r="M33" s="43" t="str">
        <f t="shared" si="1"/>
        <v/>
      </c>
      <c r="N33" s="43" t="str">
        <f t="shared" si="2"/>
        <v/>
      </c>
      <c r="O33" s="43" t="str">
        <f t="shared" si="3"/>
        <v/>
      </c>
      <c r="P33" s="43" t="str">
        <f t="shared" si="4"/>
        <v/>
      </c>
      <c r="Q33" s="43" t="str">
        <f t="shared" si="5"/>
        <v/>
      </c>
      <c r="R33" s="43" t="str">
        <f t="shared" si="6"/>
        <v/>
      </c>
      <c r="S33" s="43" t="str">
        <f t="shared" si="7"/>
        <v/>
      </c>
      <c r="T33" s="43" t="str">
        <f t="shared" si="8"/>
        <v/>
      </c>
      <c r="U33" s="43" t="str">
        <f t="shared" si="9"/>
        <v/>
      </c>
    </row>
    <row r="34" spans="1:253" ht="19.899999999999999" customHeight="1">
      <c r="A34" s="671"/>
      <c r="B34" s="191"/>
      <c r="C34" s="68"/>
      <c r="D34" s="69"/>
      <c r="E34" s="70" t="s">
        <v>378</v>
      </c>
      <c r="F34" s="70" t="s">
        <v>378</v>
      </c>
      <c r="G34" s="70" t="s">
        <v>378</v>
      </c>
      <c r="H34" s="69"/>
      <c r="I34" s="69"/>
      <c r="J34" s="370"/>
      <c r="L34" s="57" t="str">
        <f t="shared" si="0"/>
        <v/>
      </c>
      <c r="M34" s="43" t="str">
        <f t="shared" si="1"/>
        <v/>
      </c>
      <c r="N34" s="43" t="str">
        <f t="shared" si="2"/>
        <v/>
      </c>
      <c r="O34" s="43" t="str">
        <f t="shared" si="3"/>
        <v/>
      </c>
      <c r="P34" s="43" t="str">
        <f t="shared" si="4"/>
        <v/>
      </c>
      <c r="Q34" s="43" t="str">
        <f t="shared" si="5"/>
        <v/>
      </c>
      <c r="R34" s="43" t="str">
        <f t="shared" si="6"/>
        <v/>
      </c>
      <c r="S34" s="43" t="str">
        <f t="shared" si="7"/>
        <v/>
      </c>
      <c r="T34" s="43" t="str">
        <f t="shared" si="8"/>
        <v/>
      </c>
      <c r="U34" s="43" t="str">
        <f t="shared" si="9"/>
        <v/>
      </c>
    </row>
    <row r="35" spans="1:253" ht="19.899999999999999" customHeight="1">
      <c r="A35" s="671"/>
      <c r="B35" s="191"/>
      <c r="C35" s="68"/>
      <c r="D35" s="69"/>
      <c r="E35" s="70" t="s">
        <v>378</v>
      </c>
      <c r="F35" s="70" t="s">
        <v>378</v>
      </c>
      <c r="G35" s="70" t="s">
        <v>378</v>
      </c>
      <c r="H35" s="69"/>
      <c r="I35" s="69"/>
      <c r="J35" s="370"/>
      <c r="L35" s="57" t="str">
        <f t="shared" si="0"/>
        <v/>
      </c>
      <c r="M35" s="43" t="str">
        <f t="shared" si="1"/>
        <v/>
      </c>
      <c r="N35" s="43" t="str">
        <f t="shared" si="2"/>
        <v/>
      </c>
      <c r="O35" s="43" t="str">
        <f t="shared" si="3"/>
        <v/>
      </c>
      <c r="P35" s="43" t="str">
        <f t="shared" si="4"/>
        <v/>
      </c>
      <c r="Q35" s="43" t="str">
        <f t="shared" si="5"/>
        <v/>
      </c>
      <c r="R35" s="43" t="str">
        <f t="shared" si="6"/>
        <v/>
      </c>
      <c r="S35" s="43" t="str">
        <f t="shared" si="7"/>
        <v/>
      </c>
      <c r="T35" s="43" t="str">
        <f t="shared" si="8"/>
        <v/>
      </c>
      <c r="U35" s="43" t="str">
        <f t="shared" si="9"/>
        <v/>
      </c>
    </row>
    <row r="36" spans="1:253" ht="19.899999999999999" customHeight="1">
      <c r="A36" s="671"/>
      <c r="B36" s="191"/>
      <c r="C36" s="68"/>
      <c r="D36" s="69"/>
      <c r="E36" s="70" t="s">
        <v>378</v>
      </c>
      <c r="F36" s="70" t="s">
        <v>378</v>
      </c>
      <c r="G36" s="70" t="s">
        <v>378</v>
      </c>
      <c r="H36" s="69"/>
      <c r="I36" s="69"/>
      <c r="J36" s="370"/>
      <c r="L36" s="57" t="str">
        <f t="shared" si="0"/>
        <v/>
      </c>
      <c r="M36" s="43" t="str">
        <f t="shared" si="1"/>
        <v/>
      </c>
      <c r="N36" s="43" t="str">
        <f t="shared" si="2"/>
        <v/>
      </c>
      <c r="O36" s="43" t="str">
        <f t="shared" si="3"/>
        <v/>
      </c>
      <c r="P36" s="43" t="str">
        <f t="shared" si="4"/>
        <v/>
      </c>
      <c r="Q36" s="43" t="str">
        <f t="shared" si="5"/>
        <v/>
      </c>
      <c r="R36" s="43" t="str">
        <f t="shared" si="6"/>
        <v/>
      </c>
      <c r="S36" s="43" t="str">
        <f t="shared" si="7"/>
        <v/>
      </c>
      <c r="T36" s="43" t="str">
        <f t="shared" si="8"/>
        <v/>
      </c>
      <c r="U36" s="43" t="str">
        <f t="shared" si="9"/>
        <v/>
      </c>
    </row>
    <row r="37" spans="1:253" ht="19.899999999999999" customHeight="1">
      <c r="A37" s="671"/>
      <c r="B37" s="191"/>
      <c r="C37" s="68"/>
      <c r="D37" s="69"/>
      <c r="E37" s="70" t="s">
        <v>378</v>
      </c>
      <c r="F37" s="70" t="s">
        <v>378</v>
      </c>
      <c r="G37" s="70" t="s">
        <v>378</v>
      </c>
      <c r="H37" s="69"/>
      <c r="I37" s="69"/>
      <c r="J37" s="370"/>
      <c r="L37" s="57" t="str">
        <f t="shared" si="0"/>
        <v/>
      </c>
      <c r="M37" s="43" t="str">
        <f t="shared" si="1"/>
        <v/>
      </c>
      <c r="N37" s="43" t="str">
        <f t="shared" si="2"/>
        <v/>
      </c>
      <c r="O37" s="43" t="str">
        <f t="shared" si="3"/>
        <v/>
      </c>
      <c r="P37" s="43" t="str">
        <f t="shared" si="4"/>
        <v/>
      </c>
      <c r="Q37" s="43" t="str">
        <f t="shared" si="5"/>
        <v/>
      </c>
      <c r="R37" s="43" t="str">
        <f t="shared" si="6"/>
        <v/>
      </c>
      <c r="S37" s="43" t="str">
        <f t="shared" si="7"/>
        <v/>
      </c>
      <c r="T37" s="43" t="str">
        <f t="shared" si="8"/>
        <v/>
      </c>
      <c r="U37" s="43" t="str">
        <f t="shared" si="9"/>
        <v/>
      </c>
    </row>
    <row r="38" spans="1:253" ht="19.899999999999999" customHeight="1">
      <c r="A38" s="671"/>
      <c r="B38" s="191"/>
      <c r="C38" s="68"/>
      <c r="D38" s="69"/>
      <c r="E38" s="70" t="s">
        <v>378</v>
      </c>
      <c r="F38" s="70" t="s">
        <v>378</v>
      </c>
      <c r="G38" s="70" t="s">
        <v>378</v>
      </c>
      <c r="H38" s="69"/>
      <c r="I38" s="69"/>
      <c r="J38" s="370"/>
      <c r="L38" s="57" t="str">
        <f t="shared" si="0"/>
        <v/>
      </c>
      <c r="M38" s="43" t="str">
        <f t="shared" si="1"/>
        <v/>
      </c>
      <c r="N38" s="43" t="str">
        <f t="shared" si="2"/>
        <v/>
      </c>
      <c r="O38" s="43" t="str">
        <f t="shared" si="3"/>
        <v/>
      </c>
      <c r="P38" s="43" t="str">
        <f t="shared" si="4"/>
        <v/>
      </c>
      <c r="Q38" s="43" t="str">
        <f t="shared" si="5"/>
        <v/>
      </c>
      <c r="R38" s="43" t="str">
        <f t="shared" si="6"/>
        <v/>
      </c>
      <c r="S38" s="43" t="str">
        <f t="shared" si="7"/>
        <v/>
      </c>
      <c r="T38" s="43" t="str">
        <f t="shared" si="8"/>
        <v/>
      </c>
      <c r="U38" s="43" t="str">
        <f t="shared" si="9"/>
        <v/>
      </c>
    </row>
    <row r="39" spans="1:253" ht="19.899999999999999" customHeight="1">
      <c r="A39" s="671"/>
      <c r="B39" s="191"/>
      <c r="C39" s="68"/>
      <c r="D39" s="69"/>
      <c r="E39" s="70" t="s">
        <v>378</v>
      </c>
      <c r="F39" s="70" t="s">
        <v>378</v>
      </c>
      <c r="G39" s="70" t="s">
        <v>378</v>
      </c>
      <c r="H39" s="69"/>
      <c r="I39" s="69"/>
      <c r="J39" s="370"/>
      <c r="L39" s="57" t="str">
        <f t="shared" si="0"/>
        <v/>
      </c>
      <c r="M39" s="43" t="str">
        <f t="shared" si="1"/>
        <v/>
      </c>
      <c r="N39" s="43" t="str">
        <f t="shared" si="2"/>
        <v/>
      </c>
      <c r="O39" s="43" t="str">
        <f t="shared" si="3"/>
        <v/>
      </c>
      <c r="P39" s="43" t="str">
        <f t="shared" si="4"/>
        <v/>
      </c>
      <c r="Q39" s="43" t="str">
        <f t="shared" si="5"/>
        <v/>
      </c>
      <c r="R39" s="43" t="str">
        <f t="shared" si="6"/>
        <v/>
      </c>
      <c r="S39" s="43" t="str">
        <f t="shared" si="7"/>
        <v/>
      </c>
      <c r="T39" s="43" t="str">
        <f t="shared" si="8"/>
        <v/>
      </c>
      <c r="U39" s="43" t="str">
        <f t="shared" si="9"/>
        <v/>
      </c>
    </row>
    <row r="40" spans="1:253" ht="19.899999999999999" customHeight="1">
      <c r="A40" s="671"/>
      <c r="B40" s="191"/>
      <c r="C40" s="68"/>
      <c r="D40" s="69"/>
      <c r="E40" s="70" t="s">
        <v>378</v>
      </c>
      <c r="F40" s="70" t="s">
        <v>378</v>
      </c>
      <c r="G40" s="70" t="s">
        <v>378</v>
      </c>
      <c r="H40" s="69"/>
      <c r="I40" s="69"/>
      <c r="J40" s="370"/>
      <c r="L40" s="57" t="str">
        <f t="shared" si="0"/>
        <v/>
      </c>
      <c r="M40" s="43" t="str">
        <f t="shared" si="1"/>
        <v/>
      </c>
      <c r="N40" s="43" t="str">
        <f t="shared" si="2"/>
        <v/>
      </c>
      <c r="O40" s="43" t="str">
        <f t="shared" si="3"/>
        <v/>
      </c>
      <c r="P40" s="43" t="str">
        <f t="shared" si="4"/>
        <v/>
      </c>
      <c r="Q40" s="43" t="str">
        <f t="shared" si="5"/>
        <v/>
      </c>
      <c r="R40" s="43" t="str">
        <f t="shared" si="6"/>
        <v/>
      </c>
      <c r="S40" s="43" t="str">
        <f t="shared" si="7"/>
        <v/>
      </c>
      <c r="T40" s="43" t="str">
        <f t="shared" si="8"/>
        <v/>
      </c>
      <c r="U40" s="43" t="str">
        <f t="shared" si="9"/>
        <v/>
      </c>
    </row>
    <row r="41" spans="1:253" ht="19.899999999999999" customHeight="1">
      <c r="A41" s="671"/>
      <c r="B41" s="191"/>
      <c r="C41" s="68"/>
      <c r="D41" s="69"/>
      <c r="E41" s="70" t="s">
        <v>378</v>
      </c>
      <c r="F41" s="70" t="s">
        <v>378</v>
      </c>
      <c r="G41" s="70" t="s">
        <v>378</v>
      </c>
      <c r="H41" s="69"/>
      <c r="I41" s="69"/>
      <c r="J41" s="370"/>
      <c r="L41" s="57" t="str">
        <f t="shared" si="0"/>
        <v/>
      </c>
      <c r="M41" s="43" t="str">
        <f t="shared" si="1"/>
        <v/>
      </c>
      <c r="N41" s="43" t="str">
        <f t="shared" si="2"/>
        <v/>
      </c>
      <c r="O41" s="43" t="str">
        <f t="shared" si="3"/>
        <v/>
      </c>
      <c r="P41" s="43" t="str">
        <f t="shared" si="4"/>
        <v/>
      </c>
      <c r="Q41" s="43" t="str">
        <f t="shared" si="5"/>
        <v/>
      </c>
      <c r="R41" s="43" t="str">
        <f t="shared" si="6"/>
        <v/>
      </c>
      <c r="S41" s="43" t="str">
        <f t="shared" si="7"/>
        <v/>
      </c>
      <c r="T41" s="43" t="str">
        <f t="shared" si="8"/>
        <v/>
      </c>
      <c r="U41" s="43" t="str">
        <f t="shared" si="9"/>
        <v/>
      </c>
    </row>
    <row r="42" spans="1:253" ht="19.899999999999999" customHeight="1">
      <c r="A42" s="74"/>
      <c r="B42" s="191"/>
      <c r="C42" s="68"/>
      <c r="D42" s="69"/>
      <c r="E42" s="70" t="s">
        <v>378</v>
      </c>
      <c r="F42" s="70" t="s">
        <v>378</v>
      </c>
      <c r="G42" s="70" t="s">
        <v>378</v>
      </c>
      <c r="H42" s="69"/>
      <c r="I42" s="69"/>
      <c r="J42" s="370"/>
      <c r="L42" s="57" t="str">
        <f t="shared" si="0"/>
        <v/>
      </c>
      <c r="M42" s="43" t="str">
        <f t="shared" si="1"/>
        <v/>
      </c>
      <c r="N42" s="43" t="str">
        <f t="shared" si="2"/>
        <v/>
      </c>
      <c r="O42" s="43" t="str">
        <f t="shared" si="3"/>
        <v/>
      </c>
      <c r="P42" s="43" t="str">
        <f t="shared" si="4"/>
        <v/>
      </c>
      <c r="Q42" s="43" t="str">
        <f t="shared" si="5"/>
        <v/>
      </c>
      <c r="R42" s="43" t="str">
        <f t="shared" si="6"/>
        <v/>
      </c>
      <c r="S42" s="43" t="str">
        <f t="shared" si="7"/>
        <v/>
      </c>
      <c r="T42" s="43" t="str">
        <f t="shared" si="8"/>
        <v/>
      </c>
      <c r="U42" s="43" t="str">
        <f t="shared" si="9"/>
        <v/>
      </c>
    </row>
    <row r="43" spans="1:253" ht="19.899999999999999" customHeight="1">
      <c r="A43" s="74"/>
      <c r="B43" s="191"/>
      <c r="C43" s="68"/>
      <c r="D43" s="69"/>
      <c r="E43" s="70" t="s">
        <v>378</v>
      </c>
      <c r="F43" s="70" t="s">
        <v>378</v>
      </c>
      <c r="G43" s="70" t="s">
        <v>378</v>
      </c>
      <c r="H43" s="69"/>
      <c r="I43" s="69"/>
      <c r="J43" s="370"/>
      <c r="L43" s="57" t="str">
        <f t="shared" si="0"/>
        <v/>
      </c>
      <c r="M43" s="43" t="str">
        <f t="shared" si="1"/>
        <v/>
      </c>
      <c r="N43" s="43" t="str">
        <f t="shared" si="2"/>
        <v/>
      </c>
      <c r="O43" s="43" t="str">
        <f t="shared" si="3"/>
        <v/>
      </c>
      <c r="P43" s="43" t="str">
        <f t="shared" si="4"/>
        <v/>
      </c>
      <c r="Q43" s="43" t="str">
        <f t="shared" si="5"/>
        <v/>
      </c>
      <c r="R43" s="43" t="str">
        <f t="shared" si="6"/>
        <v/>
      </c>
      <c r="S43" s="43" t="str">
        <f t="shared" si="7"/>
        <v/>
      </c>
      <c r="T43" s="43" t="str">
        <f t="shared" si="8"/>
        <v/>
      </c>
      <c r="U43" s="43" t="str">
        <f t="shared" si="9"/>
        <v/>
      </c>
    </row>
    <row r="44" spans="1:253" ht="19.899999999999999" customHeight="1" thickBot="1">
      <c r="A44" s="75"/>
      <c r="B44" s="192"/>
      <c r="C44" s="71"/>
      <c r="D44" s="72"/>
      <c r="E44" s="73" t="s">
        <v>378</v>
      </c>
      <c r="F44" s="73" t="s">
        <v>378</v>
      </c>
      <c r="G44" s="73" t="s">
        <v>378</v>
      </c>
      <c r="H44" s="72"/>
      <c r="I44" s="72"/>
      <c r="J44" s="371"/>
      <c r="L44" s="57" t="str">
        <f t="shared" si="0"/>
        <v/>
      </c>
      <c r="M44" s="43" t="str">
        <f t="shared" si="1"/>
        <v/>
      </c>
      <c r="N44" s="43" t="str">
        <f t="shared" si="2"/>
        <v/>
      </c>
      <c r="O44" s="43" t="str">
        <f t="shared" si="3"/>
        <v/>
      </c>
      <c r="P44" s="43" t="str">
        <f t="shared" si="4"/>
        <v/>
      </c>
      <c r="Q44" s="43" t="str">
        <f t="shared" si="5"/>
        <v/>
      </c>
      <c r="R44" s="43" t="str">
        <f t="shared" si="6"/>
        <v/>
      </c>
      <c r="S44" s="43" t="str">
        <f t="shared" si="7"/>
        <v/>
      </c>
      <c r="T44" s="43" t="str">
        <f t="shared" si="8"/>
        <v/>
      </c>
      <c r="U44" s="43" t="str">
        <f t="shared" si="9"/>
        <v/>
      </c>
    </row>
    <row r="45" spans="1:253">
      <c r="C45" s="479">
        <f>SUM(C$7:C44)</f>
        <v>0</v>
      </c>
      <c r="L45" s="57"/>
    </row>
    <row r="46" spans="1:253" s="5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L46" s="363"/>
      <c r="IS46" s="208"/>
    </row>
    <row r="47" spans="1:253">
      <c r="L47" s="57"/>
    </row>
    <row r="48" spans="1:253" ht="21.6" customHeight="1">
      <c r="A48" s="329" t="s">
        <v>488</v>
      </c>
      <c r="B48" s="329"/>
      <c r="C48" s="329"/>
      <c r="D48" s="329"/>
      <c r="E48" s="329"/>
      <c r="F48" s="329"/>
      <c r="L48" s="57"/>
    </row>
    <row r="49" spans="1:16" ht="21.6" customHeight="1" thickBot="1">
      <c r="A49" s="331" t="s">
        <v>460</v>
      </c>
      <c r="B49" s="331"/>
      <c r="C49" s="331"/>
      <c r="D49" s="331"/>
      <c r="E49" s="331"/>
      <c r="F49" s="331"/>
      <c r="L49" s="57"/>
    </row>
    <row r="50" spans="1:16">
      <c r="A50" s="856" t="s">
        <v>261</v>
      </c>
      <c r="B50" s="858" t="s">
        <v>265</v>
      </c>
      <c r="C50" s="858" t="s">
        <v>266</v>
      </c>
      <c r="D50" s="858"/>
      <c r="E50" s="858"/>
      <c r="F50" s="860"/>
      <c r="L50" s="57"/>
    </row>
    <row r="51" spans="1:16" ht="82.9" customHeight="1">
      <c r="A51" s="857"/>
      <c r="B51" s="859"/>
      <c r="C51" s="29" t="s">
        <v>352</v>
      </c>
      <c r="D51" s="29" t="s">
        <v>361</v>
      </c>
      <c r="E51" s="29" t="s">
        <v>267</v>
      </c>
      <c r="F51" s="257" t="s">
        <v>268</v>
      </c>
      <c r="G51" s="42"/>
      <c r="L51" s="57"/>
    </row>
    <row r="52" spans="1:16" ht="15.75" thickBot="1">
      <c r="A52" s="258">
        <v>1</v>
      </c>
      <c r="B52" s="59">
        <v>2</v>
      </c>
      <c r="C52" s="59">
        <v>3</v>
      </c>
      <c r="D52" s="59">
        <v>4</v>
      </c>
      <c r="E52" s="59">
        <v>5</v>
      </c>
      <c r="F52" s="259">
        <v>6</v>
      </c>
      <c r="L52" s="57"/>
    </row>
    <row r="53" spans="1:16" ht="19.899999999999999" customHeight="1">
      <c r="A53" s="755"/>
      <c r="B53" s="250"/>
      <c r="C53" s="251" t="s">
        <v>378</v>
      </c>
      <c r="D53" s="251" t="s">
        <v>378</v>
      </c>
      <c r="E53" s="251" t="s">
        <v>378</v>
      </c>
      <c r="F53" s="252" t="s">
        <v>378</v>
      </c>
      <c r="L53" s="57" t="str">
        <f>IF(AND(M53="",N53="",O53="",P53="",Q53=""),"",M53 &amp; "|" &amp; N53 &amp; "|" &amp; O53 &amp; "|" &amp; P53 &amp; "|" &amp; Q53)</f>
        <v/>
      </c>
      <c r="M53" s="43" t="str">
        <f>IF(AND(ISNONTEXT($B53),$B53&gt;=0),IF($B53=ROUND($B53,0),"",$B53&amp;" не целое значение"),$B53&amp; " недопустимое значение")</f>
        <v/>
      </c>
      <c r="N53" s="43" t="str">
        <f t="shared" ref="N53:P56" si="10">IF(OR(D53="Да",D53="Нет"),"",N53&amp; " недопустимое значение")</f>
        <v/>
      </c>
      <c r="O53" s="43" t="str">
        <f t="shared" si="10"/>
        <v/>
      </c>
      <c r="P53" s="43" t="str">
        <f t="shared" si="10"/>
        <v/>
      </c>
    </row>
    <row r="54" spans="1:16" ht="19.899999999999999" customHeight="1">
      <c r="A54" s="74"/>
      <c r="B54" s="223"/>
      <c r="C54" s="224" t="s">
        <v>378</v>
      </c>
      <c r="D54" s="224" t="s">
        <v>378</v>
      </c>
      <c r="E54" s="224" t="s">
        <v>378</v>
      </c>
      <c r="F54" s="253" t="s">
        <v>378</v>
      </c>
      <c r="L54" s="57" t="str">
        <f>IF(AND(M54="",N54="",O54="",P54="",Q54=""),"",M54 &amp; "|" &amp; N54 &amp; "|" &amp; O54 &amp; "|" &amp; P54 &amp; "|" &amp; Q54)</f>
        <v/>
      </c>
      <c r="M54" s="43" t="str">
        <f>IF(AND(ISNONTEXT($B54),$B54&gt;=0),IF($B54=ROUND($B54,0),"",$B54&amp;" не целое значение"),$B54&amp; " недопустимое значение")</f>
        <v/>
      </c>
      <c r="N54" s="43" t="str">
        <f t="shared" si="10"/>
        <v/>
      </c>
      <c r="O54" s="43" t="str">
        <f t="shared" si="10"/>
        <v/>
      </c>
      <c r="P54" s="43" t="str">
        <f t="shared" si="10"/>
        <v/>
      </c>
    </row>
    <row r="55" spans="1:16" ht="19.899999999999999" customHeight="1">
      <c r="A55" s="74"/>
      <c r="B55" s="223"/>
      <c r="C55" s="224" t="s">
        <v>378</v>
      </c>
      <c r="D55" s="224" t="s">
        <v>378</v>
      </c>
      <c r="E55" s="224" t="s">
        <v>378</v>
      </c>
      <c r="F55" s="253" t="s">
        <v>378</v>
      </c>
      <c r="L55" s="57" t="str">
        <f>IF(AND(M55="",N55="",O55="",P55="",Q55=""),"",M55 &amp; "|" &amp; N55 &amp; "|" &amp; O55 &amp; "|" &amp; P55 &amp; "|" &amp; Q55)</f>
        <v/>
      </c>
      <c r="M55" s="43" t="str">
        <f>IF(AND(ISNONTEXT($B55),$B55&gt;=0),IF($B55=ROUND($B55,0),"",$B55&amp;" не целое значение"),$B55&amp; " недопустимое значение")</f>
        <v/>
      </c>
      <c r="N55" s="43" t="str">
        <f t="shared" si="10"/>
        <v/>
      </c>
      <c r="O55" s="43" t="str">
        <f t="shared" si="10"/>
        <v/>
      </c>
      <c r="P55" s="43" t="str">
        <f t="shared" si="10"/>
        <v/>
      </c>
    </row>
    <row r="56" spans="1:16" ht="19.899999999999999" customHeight="1" thickBot="1">
      <c r="A56" s="75"/>
      <c r="B56" s="254"/>
      <c r="C56" s="255" t="s">
        <v>378</v>
      </c>
      <c r="D56" s="255" t="s">
        <v>378</v>
      </c>
      <c r="E56" s="255" t="s">
        <v>378</v>
      </c>
      <c r="F56" s="256" t="s">
        <v>378</v>
      </c>
      <c r="L56" s="57" t="str">
        <f>IF(AND(M56="",N56="",O56="",P56="",Q56=""),"",M56 &amp; "|" &amp; N56 &amp; "|" &amp; O56 &amp; "|" &amp; P56 &amp; "|" &amp; Q56)</f>
        <v/>
      </c>
      <c r="M56" s="43" t="str">
        <f>IF(AND(ISNONTEXT($B56),$B56&gt;=0),IF($B56=ROUND($B56,0),"",$B56&amp;" не целое значение"),$B56&amp; " недопустимое значение")</f>
        <v/>
      </c>
      <c r="N56" s="43" t="str">
        <f t="shared" si="10"/>
        <v/>
      </c>
      <c r="O56" s="43" t="str">
        <f t="shared" si="10"/>
        <v/>
      </c>
      <c r="P56" s="43" t="str">
        <f t="shared" si="10"/>
        <v/>
      </c>
    </row>
    <row r="57" spans="1:16">
      <c r="A57" s="53"/>
      <c r="B57" s="39"/>
      <c r="C57" s="39"/>
      <c r="D57" s="39"/>
      <c r="E57" s="39"/>
      <c r="F57" s="39"/>
    </row>
    <row r="59" spans="1:16" ht="18" hidden="1" customHeight="1">
      <c r="A59" s="37"/>
      <c r="B59" s="37"/>
      <c r="C59" s="37"/>
      <c r="D59" s="37"/>
      <c r="E59" s="37"/>
      <c r="F59" s="37"/>
      <c r="G59" s="855"/>
      <c r="H59" s="855"/>
      <c r="I59" s="855"/>
      <c r="J59" s="855"/>
    </row>
  </sheetData>
  <sheetProtection password="C41E" sheet="1" objects="1" scenarios="1" selectLockedCells="1"/>
  <mergeCells count="9">
    <mergeCell ref="A16:A19"/>
    <mergeCell ref="A7:A10"/>
    <mergeCell ref="A11:A15"/>
    <mergeCell ref="G59:J59"/>
    <mergeCell ref="A20:A23"/>
    <mergeCell ref="A24:A26"/>
    <mergeCell ref="A50:A51"/>
    <mergeCell ref="B50:B51"/>
    <mergeCell ref="C50:F50"/>
  </mergeCells>
  <phoneticPr fontId="9" type="noConversion"/>
  <conditionalFormatting sqref="C45">
    <cfRule type="cellIs" dxfId="160" priority="1" stopIfTrue="1" operator="notEqual">
      <formula>'12'!#REF!</formula>
    </cfRule>
  </conditionalFormatting>
  <conditionalFormatting sqref="L2">
    <cfRule type="cellIs" dxfId="159" priority="574" stopIfTrue="1" operator="equal">
      <formula>"НОРМА"</formula>
    </cfRule>
    <cfRule type="cellIs" dxfId="158" priority="575" stopIfTrue="1" operator="equal">
      <formula>"ОШИБКИ"</formula>
    </cfRule>
  </conditionalFormatting>
  <conditionalFormatting sqref="C6">
    <cfRule type="expression" dxfId="157" priority="576" stopIfTrue="1">
      <formula>OR(ISTEXT(C6),C6&lt;0)</formula>
    </cfRule>
    <cfRule type="expression" dxfId="156" priority="577" stopIfTrue="1">
      <formula>C6&lt;&gt;ROUND(C6,0)</formula>
    </cfRule>
    <cfRule type="cellIs" dxfId="155" priority="578" stopIfTrue="1" operator="notEqual">
      <formula>_SUM3</formula>
    </cfRule>
  </conditionalFormatting>
  <conditionalFormatting sqref="C7:C44">
    <cfRule type="expression" dxfId="154" priority="579" stopIfTrue="1">
      <formula>OR(ISTEXT(C7),C7&lt;0)</formula>
    </cfRule>
    <cfRule type="expression" dxfId="153" priority="580" stopIfTrue="1">
      <formula>C7&lt;&gt;ROUND(C7,0)</formula>
    </cfRule>
  </conditionalFormatting>
  <conditionalFormatting sqref="B53:B56">
    <cfRule type="expression" dxfId="152" priority="581" stopIfTrue="1">
      <formula>OR(ISTEXT(B53),B53&lt;0)</formula>
    </cfRule>
    <cfRule type="expression" dxfId="151" priority="582" stopIfTrue="1">
      <formula>B53&lt;&gt;ROUND(B53,0)</formula>
    </cfRule>
  </conditionalFormatting>
  <conditionalFormatting sqref="D7:D44">
    <cfRule type="expression" dxfId="150" priority="583" stopIfTrue="1">
      <formula>OR(ISTEXT(D7),D7&lt;0)</formula>
    </cfRule>
    <cfRule type="expression" dxfId="149" priority="584" stopIfTrue="1">
      <formula>D7&lt;&gt;ROUND(D7,0)</formula>
    </cfRule>
    <cfRule type="cellIs" dxfId="148" priority="585" stopIfTrue="1" operator="between">
      <formula>1</formula>
      <formula>GodSegodni-200</formula>
    </cfRule>
    <cfRule type="cellIs" dxfId="147" priority="586" stopIfTrue="1" operator="greaterThan">
      <formula>GodSegodni</formula>
    </cfRule>
  </conditionalFormatting>
  <conditionalFormatting sqref="E7:G44">
    <cfRule type="expression" dxfId="146" priority="587" stopIfTrue="1">
      <formula>IF(AND(E7&lt;&gt;"Да",E7&lt;&gt;"Нет"),TRUE,FALSE)</formula>
    </cfRule>
  </conditionalFormatting>
  <conditionalFormatting sqref="C53:F56">
    <cfRule type="expression" dxfId="145" priority="588" stopIfTrue="1">
      <formula>IF(AND(C53&lt;&gt;"Да",C53&lt;&gt;"Нет"),TRUE,FALSE)</formula>
    </cfRule>
  </conditionalFormatting>
  <conditionalFormatting sqref="H7:H44">
    <cfRule type="expression" dxfId="144" priority="589" stopIfTrue="1">
      <formula>OR(ISTEXT(H7),H7&lt;0)</formula>
    </cfRule>
    <cfRule type="expression" dxfId="143" priority="590" stopIfTrue="1">
      <formula>AND(H7&lt;&gt;"",OR(H7&lt;$D7,H7&lt;GodSegodni-50))</formula>
    </cfRule>
    <cfRule type="expression" dxfId="142" priority="591" stopIfTrue="1">
      <formula>AND(H7&lt;&gt;"",H7&gt;GodSegodni)</formula>
    </cfRule>
    <cfRule type="expression" dxfId="141" priority="592" stopIfTrue="1">
      <formula>H7&lt;&gt;ROUND(H7,0)</formula>
    </cfRule>
  </conditionalFormatting>
  <conditionalFormatting sqref="I7:I44">
    <cfRule type="expression" dxfId="140" priority="593" stopIfTrue="1">
      <formula>OR(AND(I7&lt;&gt;"",I7&lt;GodSegodni),I7&gt;GodSegodni+20)</formula>
    </cfRule>
  </conditionalFormatting>
  <conditionalFormatting sqref="J7:J44">
    <cfRule type="expression" dxfId="139" priority="594" stopIfTrue="1">
      <formula>ISTEXT(J7)</formula>
    </cfRule>
    <cfRule type="expression" dxfId="138" priority="595" stopIfTrue="1">
      <formula>J7&lt;&gt;ROUND(J7,2)</formula>
    </cfRule>
    <cfRule type="expression" dxfId="137" priority="596" stopIfTrue="1">
      <formula>AND(J7&gt;0,I7=0)</formula>
    </cfRule>
  </conditionalFormatting>
  <dataValidations count="9">
    <dataValidation type="whole" errorStyle="information" operator="greaterThanOrEqual" showInputMessage="1" showErrorMessage="1" error="недопустимое значение" sqref="C6">
      <formula1>0</formula1>
    </dataValidation>
    <dataValidation type="whole" errorStyle="information" operator="greaterThanOrEqual" showInputMessage="1" showErrorMessage="1" error="недопустимое значение" sqref="C7:C44">
      <formula1>0</formula1>
    </dataValidation>
    <dataValidation type="whole" errorStyle="information" operator="greaterThanOrEqual" showInputMessage="1" showErrorMessage="1" error="недопустимое значение" sqref="B53:B56">
      <formula1>0</formula1>
    </dataValidation>
    <dataValidation type="whole" errorStyle="information" showInputMessage="1" showErrorMessage="1" error="недопустимое значение" sqref="D7:D44">
      <formula1>GodSegodni-200</formula1>
      <formula2>GodSegodni</formula2>
    </dataValidation>
    <dataValidation type="list" errorStyle="information" showInputMessage="1" showErrorMessage="1" error="недопустимое значение" sqref="E7:G44">
      <formula1>"Да,Нет"</formula1>
    </dataValidation>
    <dataValidation type="list" errorStyle="information" showInputMessage="1" showErrorMessage="1" error="недопустимое значение" sqref="C53:F56">
      <formula1>"Да,Нет"</formula1>
    </dataValidation>
    <dataValidation type="whole" errorStyle="information" showInputMessage="1" showErrorMessage="1" error="недопустимое значение" sqref="H7:H44">
      <formula1>D7</formula1>
      <formula2>GodSegodni</formula2>
    </dataValidation>
    <dataValidation type="whole" errorStyle="information" showInputMessage="1" showErrorMessage="1" error="недопустимое значение" sqref="I7:I44">
      <formula1>GodSegodni</formula1>
      <formula2>GodSegodni+20</formula2>
    </dataValidation>
    <dataValidation type="decimal" errorStyle="information" operator="greaterThanOrEqual" showInputMessage="1" showErrorMessage="1" error="недопустимое значение" sqref="J7:J44">
      <formula1>0</formula1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IR46"/>
  <sheetViews>
    <sheetView zoomScaleNormal="100" workbookViewId="0">
      <pane ySplit="7" topLeftCell="A8" activePane="bottomLeft" state="frozen"/>
      <selection activeCell="C8" sqref="C8"/>
      <selection pane="bottomLeft" activeCell="C8" sqref="C8"/>
    </sheetView>
  </sheetViews>
  <sheetFormatPr defaultColWidth="0" defaultRowHeight="15" zeroHeight="1"/>
  <cols>
    <col min="1" max="1" width="68.42578125" bestFit="1" customWidth="1"/>
    <col min="2" max="2" width="8.140625" customWidth="1"/>
    <col min="3" max="3" width="13.85546875" bestFit="1" customWidth="1"/>
    <col min="4" max="4" width="13.85546875" customWidth="1"/>
    <col min="5" max="5" width="15.7109375" customWidth="1"/>
    <col min="6" max="6" width="8" customWidth="1"/>
    <col min="7" max="7" width="13.85546875" customWidth="1"/>
    <col min="8" max="8" width="14" customWidth="1"/>
    <col min="9" max="9" width="15.85546875" customWidth="1"/>
    <col min="10" max="10" width="8.28515625" customWidth="1"/>
    <col min="11" max="11" width="21.42578125" customWidth="1"/>
    <col min="12" max="12" width="3.140625" hidden="1" customWidth="1"/>
    <col min="13" max="13" width="60.7109375" style="376" customWidth="1"/>
    <col min="14" max="249" width="9.140625" hidden="1" customWidth="1"/>
    <col min="250" max="251" width="8.85546875" hidden="1" customWidth="1"/>
    <col min="252" max="252" width="8" hidden="1" customWidth="1"/>
  </cols>
  <sheetData>
    <row r="1" spans="1:252" ht="22.9" customHeight="1">
      <c r="A1" s="329" t="s">
        <v>489</v>
      </c>
      <c r="B1" s="329"/>
      <c r="C1" s="329"/>
      <c r="D1" s="329"/>
      <c r="E1" s="329"/>
      <c r="F1" s="329"/>
      <c r="G1" s="329"/>
      <c r="H1" s="329"/>
      <c r="I1" s="329"/>
      <c r="J1" s="329"/>
      <c r="K1" s="364"/>
      <c r="L1" s="1"/>
      <c r="M1" s="373"/>
    </row>
    <row r="2" spans="1:252" ht="23.45" customHeight="1">
      <c r="A2" s="366" t="s">
        <v>461</v>
      </c>
      <c r="B2" s="366"/>
      <c r="C2" s="366"/>
      <c r="D2" s="366"/>
      <c r="E2" s="366"/>
      <c r="F2" s="366"/>
      <c r="G2" s="366"/>
      <c r="H2" s="366"/>
      <c r="I2" s="372"/>
      <c r="J2" s="367"/>
      <c r="K2" s="368"/>
      <c r="L2" s="21"/>
      <c r="M2" s="228" t="str">
        <f ca="1">IF(COUNTBLANK($M$4:$M$45)=42,"НОРМА","ОШИБКИ")</f>
        <v>НОРМА</v>
      </c>
      <c r="IR2" t="str">
        <f ca="1">IF(COUNTBLANK($M$4:$M$45)=42,"НОРМА","ОШИБКИ")</f>
        <v>НОРМА</v>
      </c>
    </row>
    <row r="3" spans="1:252" ht="15.75">
      <c r="A3" s="861"/>
      <c r="B3" s="861"/>
      <c r="C3" s="861"/>
      <c r="D3" s="861"/>
      <c r="E3" s="861"/>
      <c r="F3" s="861"/>
      <c r="G3" s="861"/>
      <c r="H3" s="861"/>
      <c r="I3" s="861"/>
      <c r="J3" s="861"/>
      <c r="K3" s="21"/>
      <c r="L3" s="21"/>
      <c r="M3" s="373"/>
    </row>
    <row r="4" spans="1:252" ht="15.75" thickBot="1">
      <c r="A4" s="317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373" t="str">
        <f ca="1">IF(RIGHT(CELL("имяфайла",$A$1),LEN(CELL("имяфайла",$A$1))-SEARCH("]",CELL("имяфайла",$A$1)))&lt;&gt;"13","название листа нельзя менять","")</f>
        <v/>
      </c>
    </row>
    <row r="5" spans="1:252">
      <c r="A5" s="862" t="s">
        <v>31</v>
      </c>
      <c r="B5" s="864" t="s">
        <v>40</v>
      </c>
      <c r="C5" s="865"/>
      <c r="D5" s="865"/>
      <c r="E5" s="866"/>
      <c r="F5" s="864" t="s">
        <v>39</v>
      </c>
      <c r="G5" s="865"/>
      <c r="H5" s="865"/>
      <c r="I5" s="866"/>
      <c r="J5" s="864" t="s">
        <v>97</v>
      </c>
      <c r="K5" s="867"/>
      <c r="L5" s="21"/>
      <c r="M5" s="374" t="str">
        <f ca="1">IF(RIGHT(CELL("имяфайла",$A$1),LEN(CELL("имяфайла",$A$1))-SEARCH("]",CELL("имяфайла",$A$1)))&lt;&gt;"13","название листа нельзя менять","")</f>
        <v/>
      </c>
    </row>
    <row r="6" spans="1:252" ht="75.75" thickBot="1">
      <c r="A6" s="863"/>
      <c r="B6" s="510" t="s">
        <v>355</v>
      </c>
      <c r="C6" s="509" t="s">
        <v>97</v>
      </c>
      <c r="D6" s="509" t="s">
        <v>98</v>
      </c>
      <c r="E6" s="515" t="s">
        <v>462</v>
      </c>
      <c r="F6" s="510" t="s">
        <v>355</v>
      </c>
      <c r="G6" s="509" t="s">
        <v>97</v>
      </c>
      <c r="H6" s="509" t="s">
        <v>98</v>
      </c>
      <c r="I6" s="515" t="s">
        <v>462</v>
      </c>
      <c r="J6" s="510" t="s">
        <v>20</v>
      </c>
      <c r="K6" s="511" t="s">
        <v>356</v>
      </c>
      <c r="L6" s="21"/>
      <c r="M6" s="373"/>
    </row>
    <row r="7" spans="1:252" ht="16.5" thickBot="1">
      <c r="A7" s="467">
        <v>1</v>
      </c>
      <c r="B7" s="512">
        <v>2</v>
      </c>
      <c r="C7" s="513">
        <v>3</v>
      </c>
      <c r="D7" s="513">
        <v>4</v>
      </c>
      <c r="E7" s="516">
        <v>5</v>
      </c>
      <c r="F7" s="512">
        <v>6</v>
      </c>
      <c r="G7" s="513">
        <v>7</v>
      </c>
      <c r="H7" s="513">
        <v>8</v>
      </c>
      <c r="I7" s="516">
        <v>9</v>
      </c>
      <c r="J7" s="512">
        <v>10</v>
      </c>
      <c r="K7" s="514">
        <v>11</v>
      </c>
      <c r="L7" s="21"/>
      <c r="M7" s="373"/>
      <c r="IR7" s="545">
        <f ca="1">IF($IR$2="ОШИБКИ",1,0)</f>
        <v>0</v>
      </c>
    </row>
    <row r="8" spans="1:252" ht="24.95" customHeight="1">
      <c r="A8" s="499" t="s">
        <v>99</v>
      </c>
      <c r="B8" s="507"/>
      <c r="C8" s="470"/>
      <c r="D8" s="508"/>
      <c r="E8" s="508"/>
      <c r="F8" s="508"/>
      <c r="G8" s="508"/>
      <c r="H8" s="508"/>
      <c r="I8" s="508"/>
      <c r="J8" s="470"/>
      <c r="K8" s="517"/>
      <c r="L8" s="21"/>
      <c r="M8" s="375" t="str">
        <f t="shared" ref="M8:M38" si="0">IF(AND($N8="",$O8="",$P8=""),"",$N8&amp;"|"&amp;$O8&amp;"|"&amp;$P8&amp;"|"&amp;$Q8)</f>
        <v/>
      </c>
      <c r="N8" s="365" t="str">
        <f t="shared" ref="N8:N38" si="1">IF(ISERROR(VALUE(SUBSTITUTE(1&amp;$B8&amp;$C8&amp;$D8&amp;$E8&amp;$F8&amp;$G8&amp;$H8&amp;$I8&amp;$J8&amp;$K8," ","G")))," не числовые значения в этой строке","")</f>
        <v/>
      </c>
      <c r="O8" s="365" t="str">
        <f t="shared" ref="O8:O38" si="2">IF(AND(ISNONTEXT($K8),$K8&gt;=0,$K8&lt;=$J8),"",$K8&amp;" больше, чем всего")</f>
        <v/>
      </c>
      <c r="P8" s="365" t="str">
        <f t="shared" ref="P8:P38" si="3">IF(ROUND(SUM($B8:$K8),0)=SUM($B8:$K8),"","не все числа в строке целые")</f>
        <v/>
      </c>
      <c r="Q8" s="365"/>
      <c r="R8" s="365"/>
      <c r="S8" s="365"/>
      <c r="T8" s="365"/>
      <c r="U8" s="365"/>
      <c r="V8" s="365"/>
      <c r="W8" s="365"/>
      <c r="X8" s="365"/>
    </row>
    <row r="9" spans="1:252" ht="24.95" customHeight="1">
      <c r="A9" s="500" t="s">
        <v>100</v>
      </c>
      <c r="B9" s="494"/>
      <c r="C9" s="471"/>
      <c r="D9" s="481"/>
      <c r="E9" s="481"/>
      <c r="F9" s="481"/>
      <c r="G9" s="481"/>
      <c r="H9" s="481"/>
      <c r="I9" s="481"/>
      <c r="J9" s="471"/>
      <c r="K9" s="483"/>
      <c r="L9" s="21"/>
      <c r="M9" s="375" t="str">
        <f t="shared" si="0"/>
        <v/>
      </c>
      <c r="N9" t="str">
        <f t="shared" si="1"/>
        <v/>
      </c>
      <c r="O9" t="str">
        <f t="shared" si="2"/>
        <v/>
      </c>
      <c r="P9" t="str">
        <f t="shared" si="3"/>
        <v/>
      </c>
    </row>
    <row r="10" spans="1:252" ht="24.95" customHeight="1">
      <c r="A10" s="500" t="s">
        <v>101</v>
      </c>
      <c r="B10" s="494"/>
      <c r="C10" s="471"/>
      <c r="D10" s="481"/>
      <c r="E10" s="481"/>
      <c r="F10" s="481"/>
      <c r="G10" s="481"/>
      <c r="H10" s="481"/>
      <c r="I10" s="481"/>
      <c r="J10" s="471"/>
      <c r="K10" s="483"/>
      <c r="L10" s="21"/>
      <c r="M10" s="375" t="str">
        <f t="shared" si="0"/>
        <v/>
      </c>
      <c r="N10" t="str">
        <f t="shared" si="1"/>
        <v/>
      </c>
      <c r="O10" t="str">
        <f t="shared" si="2"/>
        <v/>
      </c>
      <c r="P10" t="str">
        <f t="shared" si="3"/>
        <v/>
      </c>
    </row>
    <row r="11" spans="1:252" ht="24.95" customHeight="1">
      <c r="A11" s="500" t="s">
        <v>102</v>
      </c>
      <c r="B11" s="495"/>
      <c r="C11" s="471"/>
      <c r="D11" s="481"/>
      <c r="E11" s="481"/>
      <c r="F11" s="481"/>
      <c r="G11" s="481"/>
      <c r="H11" s="481"/>
      <c r="I11" s="481"/>
      <c r="J11" s="471"/>
      <c r="K11" s="483"/>
      <c r="L11" s="21"/>
      <c r="M11" s="375" t="str">
        <f t="shared" si="0"/>
        <v/>
      </c>
      <c r="N11" t="str">
        <f t="shared" si="1"/>
        <v/>
      </c>
      <c r="O11" t="str">
        <f t="shared" si="2"/>
        <v/>
      </c>
      <c r="P11" t="str">
        <f t="shared" si="3"/>
        <v/>
      </c>
    </row>
    <row r="12" spans="1:252" ht="24.95" customHeight="1">
      <c r="A12" s="500" t="s">
        <v>103</v>
      </c>
      <c r="B12" s="494"/>
      <c r="C12" s="471"/>
      <c r="D12" s="481"/>
      <c r="E12" s="481"/>
      <c r="F12" s="481"/>
      <c r="G12" s="481"/>
      <c r="H12" s="481"/>
      <c r="I12" s="481"/>
      <c r="J12" s="471"/>
      <c r="K12" s="483"/>
      <c r="L12" s="21"/>
      <c r="M12" s="375" t="str">
        <f t="shared" si="0"/>
        <v/>
      </c>
      <c r="N12" t="str">
        <f t="shared" si="1"/>
        <v/>
      </c>
      <c r="O12" t="str">
        <f t="shared" si="2"/>
        <v/>
      </c>
      <c r="P12" t="str">
        <f t="shared" si="3"/>
        <v/>
      </c>
    </row>
    <row r="13" spans="1:252" ht="24.95" customHeight="1">
      <c r="A13" s="500" t="s">
        <v>104</v>
      </c>
      <c r="B13" s="494"/>
      <c r="C13" s="471"/>
      <c r="D13" s="481"/>
      <c r="E13" s="481"/>
      <c r="F13" s="481"/>
      <c r="G13" s="481"/>
      <c r="H13" s="481"/>
      <c r="I13" s="481"/>
      <c r="J13" s="471"/>
      <c r="K13" s="483"/>
      <c r="L13" s="21"/>
      <c r="M13" s="375" t="str">
        <f t="shared" si="0"/>
        <v/>
      </c>
      <c r="N13" t="str">
        <f t="shared" si="1"/>
        <v/>
      </c>
      <c r="O13" t="str">
        <f t="shared" si="2"/>
        <v/>
      </c>
      <c r="P13" t="str">
        <f t="shared" si="3"/>
        <v/>
      </c>
    </row>
    <row r="14" spans="1:252" ht="24.95" customHeight="1">
      <c r="A14" s="500" t="s">
        <v>105</v>
      </c>
      <c r="B14" s="494"/>
      <c r="C14" s="471"/>
      <c r="D14" s="481"/>
      <c r="E14" s="481"/>
      <c r="F14" s="481"/>
      <c r="G14" s="481"/>
      <c r="H14" s="481"/>
      <c r="I14" s="481"/>
      <c r="J14" s="471"/>
      <c r="K14" s="483"/>
      <c r="L14" s="21"/>
      <c r="M14" s="375" t="str">
        <f t="shared" si="0"/>
        <v/>
      </c>
      <c r="N14" t="str">
        <f t="shared" si="1"/>
        <v/>
      </c>
      <c r="O14" t="str">
        <f t="shared" si="2"/>
        <v/>
      </c>
      <c r="P14" t="str">
        <f t="shared" si="3"/>
        <v/>
      </c>
    </row>
    <row r="15" spans="1:252" ht="24.95" customHeight="1">
      <c r="A15" s="500" t="s">
        <v>106</v>
      </c>
      <c r="B15" s="494"/>
      <c r="C15" s="471"/>
      <c r="D15" s="481"/>
      <c r="E15" s="481"/>
      <c r="F15" s="481"/>
      <c r="G15" s="481"/>
      <c r="H15" s="481"/>
      <c r="I15" s="481"/>
      <c r="J15" s="471"/>
      <c r="K15" s="483"/>
      <c r="L15" s="21"/>
      <c r="M15" s="375" t="str">
        <f t="shared" si="0"/>
        <v/>
      </c>
      <c r="N15" t="str">
        <f t="shared" si="1"/>
        <v/>
      </c>
      <c r="O15" t="str">
        <f t="shared" si="2"/>
        <v/>
      </c>
      <c r="P15" t="str">
        <f t="shared" si="3"/>
        <v/>
      </c>
    </row>
    <row r="16" spans="1:252" ht="24.95" customHeight="1">
      <c r="A16" s="500" t="s">
        <v>107</v>
      </c>
      <c r="B16" s="496"/>
      <c r="C16" s="481"/>
      <c r="D16" s="481"/>
      <c r="E16" s="481"/>
      <c r="F16" s="481"/>
      <c r="G16" s="481"/>
      <c r="H16" s="481"/>
      <c r="I16" s="481"/>
      <c r="J16" s="471"/>
      <c r="K16" s="483"/>
      <c r="L16" s="21"/>
      <c r="M16" s="375" t="str">
        <f t="shared" si="0"/>
        <v/>
      </c>
      <c r="N16" t="str">
        <f t="shared" si="1"/>
        <v/>
      </c>
      <c r="O16" t="str">
        <f t="shared" si="2"/>
        <v/>
      </c>
      <c r="P16" t="str">
        <f t="shared" si="3"/>
        <v/>
      </c>
    </row>
    <row r="17" spans="1:16" ht="24.95" customHeight="1">
      <c r="A17" s="500" t="s">
        <v>108</v>
      </c>
      <c r="B17" s="494"/>
      <c r="C17" s="471"/>
      <c r="D17" s="471"/>
      <c r="E17" s="471"/>
      <c r="F17" s="481"/>
      <c r="G17" s="481"/>
      <c r="H17" s="481"/>
      <c r="I17" s="481"/>
      <c r="J17" s="471"/>
      <c r="K17" s="483"/>
      <c r="L17" s="21"/>
      <c r="M17" s="375" t="str">
        <f t="shared" si="0"/>
        <v/>
      </c>
      <c r="N17" t="str">
        <f t="shared" si="1"/>
        <v/>
      </c>
      <c r="O17" t="str">
        <f t="shared" si="2"/>
        <v/>
      </c>
      <c r="P17" t="str">
        <f t="shared" si="3"/>
        <v/>
      </c>
    </row>
    <row r="18" spans="1:16" ht="24.95" customHeight="1">
      <c r="A18" s="500" t="s">
        <v>109</v>
      </c>
      <c r="B18" s="494"/>
      <c r="C18" s="471"/>
      <c r="D18" s="471"/>
      <c r="E18" s="471"/>
      <c r="F18" s="481"/>
      <c r="G18" s="481"/>
      <c r="H18" s="481"/>
      <c r="I18" s="481"/>
      <c r="J18" s="471"/>
      <c r="K18" s="483"/>
      <c r="L18" s="21"/>
      <c r="M18" s="375" t="str">
        <f t="shared" si="0"/>
        <v/>
      </c>
      <c r="N18" t="str">
        <f t="shared" si="1"/>
        <v/>
      </c>
      <c r="O18" t="str">
        <f t="shared" si="2"/>
        <v/>
      </c>
      <c r="P18" t="str">
        <f t="shared" si="3"/>
        <v/>
      </c>
    </row>
    <row r="19" spans="1:16" ht="24.95" customHeight="1">
      <c r="A19" s="500" t="s">
        <v>110</v>
      </c>
      <c r="B19" s="494"/>
      <c r="C19" s="471"/>
      <c r="D19" s="471"/>
      <c r="E19" s="471"/>
      <c r="F19" s="481"/>
      <c r="G19" s="481"/>
      <c r="H19" s="481"/>
      <c r="I19" s="481"/>
      <c r="J19" s="471"/>
      <c r="K19" s="483"/>
      <c r="L19" s="21"/>
      <c r="M19" s="375" t="str">
        <f t="shared" si="0"/>
        <v/>
      </c>
      <c r="N19" t="str">
        <f t="shared" si="1"/>
        <v/>
      </c>
      <c r="O19" t="str">
        <f t="shared" si="2"/>
        <v/>
      </c>
      <c r="P19" t="str">
        <f t="shared" si="3"/>
        <v/>
      </c>
    </row>
    <row r="20" spans="1:16" ht="24.95" customHeight="1">
      <c r="A20" s="500" t="s">
        <v>111</v>
      </c>
      <c r="B20" s="494"/>
      <c r="C20" s="471"/>
      <c r="D20" s="471"/>
      <c r="E20" s="471"/>
      <c r="F20" s="481"/>
      <c r="G20" s="481"/>
      <c r="H20" s="481"/>
      <c r="I20" s="481"/>
      <c r="J20" s="471"/>
      <c r="K20" s="483"/>
      <c r="L20" s="21"/>
      <c r="M20" s="375" t="str">
        <f t="shared" si="0"/>
        <v/>
      </c>
      <c r="N20" t="str">
        <f t="shared" si="1"/>
        <v/>
      </c>
      <c r="O20" t="str">
        <f t="shared" si="2"/>
        <v/>
      </c>
      <c r="P20" t="str">
        <f t="shared" si="3"/>
        <v/>
      </c>
    </row>
    <row r="21" spans="1:16" ht="24.95" customHeight="1">
      <c r="A21" s="500" t="s">
        <v>112</v>
      </c>
      <c r="B21" s="494"/>
      <c r="C21" s="471"/>
      <c r="D21" s="471"/>
      <c r="E21" s="471"/>
      <c r="F21" s="481"/>
      <c r="G21" s="481"/>
      <c r="H21" s="481"/>
      <c r="I21" s="481"/>
      <c r="J21" s="471"/>
      <c r="K21" s="483"/>
      <c r="L21" s="21"/>
      <c r="M21" s="375" t="str">
        <f t="shared" si="0"/>
        <v/>
      </c>
      <c r="N21" t="str">
        <f t="shared" si="1"/>
        <v/>
      </c>
      <c r="O21" t="str">
        <f t="shared" si="2"/>
        <v/>
      </c>
      <c r="P21" t="str">
        <f t="shared" si="3"/>
        <v/>
      </c>
    </row>
    <row r="22" spans="1:16" ht="24.95" customHeight="1">
      <c r="A22" s="500" t="s">
        <v>113</v>
      </c>
      <c r="B22" s="494"/>
      <c r="C22" s="471"/>
      <c r="D22" s="471"/>
      <c r="E22" s="471"/>
      <c r="F22" s="481"/>
      <c r="G22" s="481"/>
      <c r="H22" s="481"/>
      <c r="I22" s="481"/>
      <c r="J22" s="471"/>
      <c r="K22" s="483"/>
      <c r="L22" s="21"/>
      <c r="M22" s="375" t="str">
        <f t="shared" si="0"/>
        <v/>
      </c>
      <c r="N22" t="str">
        <f t="shared" si="1"/>
        <v/>
      </c>
      <c r="O22" t="str">
        <f t="shared" si="2"/>
        <v/>
      </c>
      <c r="P22" t="str">
        <f t="shared" si="3"/>
        <v/>
      </c>
    </row>
    <row r="23" spans="1:16" ht="24.95" customHeight="1">
      <c r="A23" s="500" t="s">
        <v>114</v>
      </c>
      <c r="B23" s="494"/>
      <c r="C23" s="471"/>
      <c r="D23" s="471"/>
      <c r="E23" s="471"/>
      <c r="F23" s="481"/>
      <c r="G23" s="481"/>
      <c r="H23" s="481"/>
      <c r="I23" s="481"/>
      <c r="J23" s="471"/>
      <c r="K23" s="483"/>
      <c r="L23" s="21"/>
      <c r="M23" s="375" t="str">
        <f t="shared" si="0"/>
        <v/>
      </c>
      <c r="N23" t="str">
        <f t="shared" si="1"/>
        <v/>
      </c>
      <c r="O23" t="str">
        <f t="shared" si="2"/>
        <v/>
      </c>
      <c r="P23" t="str">
        <f t="shared" si="3"/>
        <v/>
      </c>
    </row>
    <row r="24" spans="1:16" ht="24.95" customHeight="1">
      <c r="A24" s="500" t="s">
        <v>115</v>
      </c>
      <c r="B24" s="494"/>
      <c r="C24" s="471"/>
      <c r="D24" s="471"/>
      <c r="E24" s="471"/>
      <c r="F24" s="481"/>
      <c r="G24" s="481"/>
      <c r="H24" s="481"/>
      <c r="I24" s="481"/>
      <c r="J24" s="471"/>
      <c r="K24" s="483"/>
      <c r="L24" s="21"/>
      <c r="M24" s="375" t="str">
        <f t="shared" si="0"/>
        <v/>
      </c>
      <c r="N24" t="str">
        <f t="shared" si="1"/>
        <v/>
      </c>
      <c r="O24" t="str">
        <f t="shared" si="2"/>
        <v/>
      </c>
      <c r="P24" t="str">
        <f t="shared" si="3"/>
        <v/>
      </c>
    </row>
    <row r="25" spans="1:16" ht="24.95" customHeight="1">
      <c r="A25" s="500" t="s">
        <v>116</v>
      </c>
      <c r="B25" s="494"/>
      <c r="C25" s="471"/>
      <c r="D25" s="471"/>
      <c r="E25" s="471"/>
      <c r="F25" s="481"/>
      <c r="G25" s="481"/>
      <c r="H25" s="481"/>
      <c r="I25" s="481"/>
      <c r="J25" s="471"/>
      <c r="K25" s="483"/>
      <c r="L25" s="21"/>
      <c r="M25" s="375" t="str">
        <f t="shared" si="0"/>
        <v/>
      </c>
      <c r="N25" t="str">
        <f t="shared" si="1"/>
        <v/>
      </c>
      <c r="O25" t="str">
        <f t="shared" si="2"/>
        <v/>
      </c>
      <c r="P25" t="str">
        <f t="shared" si="3"/>
        <v/>
      </c>
    </row>
    <row r="26" spans="1:16" ht="24.95" customHeight="1">
      <c r="A26" s="500" t="s">
        <v>117</v>
      </c>
      <c r="B26" s="494"/>
      <c r="C26" s="471"/>
      <c r="D26" s="471"/>
      <c r="E26" s="471"/>
      <c r="F26" s="481"/>
      <c r="G26" s="481"/>
      <c r="H26" s="481"/>
      <c r="I26" s="481"/>
      <c r="J26" s="471"/>
      <c r="K26" s="483"/>
      <c r="L26" s="21"/>
      <c r="M26" s="375" t="str">
        <f t="shared" si="0"/>
        <v/>
      </c>
      <c r="N26" t="str">
        <f t="shared" si="1"/>
        <v/>
      </c>
      <c r="O26" t="str">
        <f t="shared" si="2"/>
        <v/>
      </c>
      <c r="P26" t="str">
        <f t="shared" si="3"/>
        <v/>
      </c>
    </row>
    <row r="27" spans="1:16" ht="24.95" customHeight="1">
      <c r="A27" s="500" t="s">
        <v>118</v>
      </c>
      <c r="B27" s="494"/>
      <c r="C27" s="471"/>
      <c r="D27" s="471"/>
      <c r="E27" s="471"/>
      <c r="F27" s="481"/>
      <c r="G27" s="481"/>
      <c r="H27" s="481"/>
      <c r="I27" s="481"/>
      <c r="J27" s="471"/>
      <c r="K27" s="483"/>
      <c r="L27" s="21"/>
      <c r="M27" s="375" t="str">
        <f t="shared" si="0"/>
        <v/>
      </c>
      <c r="N27" t="str">
        <f t="shared" si="1"/>
        <v/>
      </c>
      <c r="O27" t="str">
        <f t="shared" si="2"/>
        <v/>
      </c>
      <c r="P27" t="str">
        <f t="shared" si="3"/>
        <v/>
      </c>
    </row>
    <row r="28" spans="1:16" ht="24.95" customHeight="1">
      <c r="A28" s="501" t="s">
        <v>119</v>
      </c>
      <c r="B28" s="497"/>
      <c r="C28" s="482"/>
      <c r="D28" s="482"/>
      <c r="E28" s="482"/>
      <c r="F28" s="482"/>
      <c r="G28" s="482"/>
      <c r="H28" s="482"/>
      <c r="I28" s="482"/>
      <c r="J28" s="482"/>
      <c r="K28" s="484"/>
      <c r="L28" s="21"/>
      <c r="M28" s="375" t="str">
        <f t="shared" si="0"/>
        <v/>
      </c>
      <c r="N28" t="str">
        <f t="shared" si="1"/>
        <v/>
      </c>
      <c r="O28" t="str">
        <f t="shared" si="2"/>
        <v/>
      </c>
      <c r="P28" t="str">
        <f t="shared" si="3"/>
        <v/>
      </c>
    </row>
    <row r="29" spans="1:16" ht="30.75" customHeight="1">
      <c r="A29" s="502" t="s">
        <v>120</v>
      </c>
      <c r="B29" s="496"/>
      <c r="C29" s="481"/>
      <c r="D29" s="481"/>
      <c r="E29" s="481"/>
      <c r="F29" s="481"/>
      <c r="G29" s="481"/>
      <c r="H29" s="481"/>
      <c r="I29" s="481"/>
      <c r="J29" s="471"/>
      <c r="K29" s="483"/>
      <c r="L29" s="21"/>
      <c r="M29" s="375" t="str">
        <f t="shared" si="0"/>
        <v/>
      </c>
      <c r="N29" t="str">
        <f t="shared" si="1"/>
        <v/>
      </c>
      <c r="O29" t="str">
        <f t="shared" si="2"/>
        <v/>
      </c>
      <c r="P29" t="str">
        <f t="shared" si="3"/>
        <v/>
      </c>
    </row>
    <row r="30" spans="1:16" ht="24.95" customHeight="1">
      <c r="A30" s="502" t="s">
        <v>121</v>
      </c>
      <c r="B30" s="496"/>
      <c r="C30" s="481"/>
      <c r="D30" s="481"/>
      <c r="E30" s="481"/>
      <c r="F30" s="481"/>
      <c r="G30" s="481"/>
      <c r="H30" s="481"/>
      <c r="I30" s="481"/>
      <c r="J30" s="471"/>
      <c r="K30" s="483"/>
      <c r="L30" s="21"/>
      <c r="M30" s="375" t="str">
        <f t="shared" si="0"/>
        <v/>
      </c>
      <c r="N30" t="str">
        <f t="shared" si="1"/>
        <v/>
      </c>
      <c r="O30" t="str">
        <f t="shared" si="2"/>
        <v/>
      </c>
      <c r="P30" t="str">
        <f t="shared" si="3"/>
        <v/>
      </c>
    </row>
    <row r="31" spans="1:16" ht="24.95" customHeight="1">
      <c r="A31" s="502" t="s">
        <v>122</v>
      </c>
      <c r="B31" s="496"/>
      <c r="C31" s="481"/>
      <c r="D31" s="481"/>
      <c r="E31" s="481"/>
      <c r="F31" s="481"/>
      <c r="G31" s="481"/>
      <c r="H31" s="481"/>
      <c r="I31" s="481"/>
      <c r="J31" s="471"/>
      <c r="K31" s="483"/>
      <c r="L31" s="21"/>
      <c r="M31" s="375" t="str">
        <f t="shared" si="0"/>
        <v/>
      </c>
      <c r="N31" t="str">
        <f t="shared" si="1"/>
        <v/>
      </c>
      <c r="O31" t="str">
        <f t="shared" si="2"/>
        <v/>
      </c>
      <c r="P31" t="str">
        <f t="shared" si="3"/>
        <v/>
      </c>
    </row>
    <row r="32" spans="1:16" ht="23.45" customHeight="1">
      <c r="A32" s="502" t="s">
        <v>123</v>
      </c>
      <c r="B32" s="496"/>
      <c r="C32" s="481"/>
      <c r="D32" s="481"/>
      <c r="E32" s="481"/>
      <c r="F32" s="481"/>
      <c r="G32" s="481"/>
      <c r="H32" s="481"/>
      <c r="I32" s="481"/>
      <c r="J32" s="471"/>
      <c r="K32" s="483"/>
      <c r="L32" s="21"/>
      <c r="M32" s="375" t="str">
        <f t="shared" si="0"/>
        <v/>
      </c>
      <c r="N32" t="str">
        <f t="shared" si="1"/>
        <v/>
      </c>
      <c r="O32" t="str">
        <f t="shared" si="2"/>
        <v/>
      </c>
      <c r="P32" t="str">
        <f t="shared" si="3"/>
        <v/>
      </c>
    </row>
    <row r="33" spans="1:16" ht="24.95" customHeight="1">
      <c r="A33" s="502" t="s">
        <v>124</v>
      </c>
      <c r="B33" s="496"/>
      <c r="C33" s="481"/>
      <c r="D33" s="481"/>
      <c r="E33" s="481"/>
      <c r="F33" s="481"/>
      <c r="G33" s="481"/>
      <c r="H33" s="481"/>
      <c r="I33" s="481"/>
      <c r="J33" s="471"/>
      <c r="K33" s="483"/>
      <c r="L33" s="21"/>
      <c r="M33" s="375" t="str">
        <f t="shared" si="0"/>
        <v/>
      </c>
      <c r="N33" t="str">
        <f t="shared" si="1"/>
        <v/>
      </c>
      <c r="O33" t="str">
        <f t="shared" si="2"/>
        <v/>
      </c>
      <c r="P33" t="str">
        <f t="shared" si="3"/>
        <v/>
      </c>
    </row>
    <row r="34" spans="1:16" ht="24.95" customHeight="1">
      <c r="A34" s="503"/>
      <c r="B34" s="496"/>
      <c r="C34" s="481"/>
      <c r="D34" s="481"/>
      <c r="E34" s="481"/>
      <c r="F34" s="481"/>
      <c r="G34" s="481"/>
      <c r="H34" s="481"/>
      <c r="I34" s="481"/>
      <c r="J34" s="471"/>
      <c r="K34" s="483"/>
      <c r="L34" s="21"/>
      <c r="M34" s="375" t="str">
        <f t="shared" si="0"/>
        <v/>
      </c>
      <c r="N34" t="str">
        <f t="shared" si="1"/>
        <v/>
      </c>
      <c r="O34" t="str">
        <f t="shared" si="2"/>
        <v/>
      </c>
      <c r="P34" t="str">
        <f t="shared" si="3"/>
        <v/>
      </c>
    </row>
    <row r="35" spans="1:16" ht="24.95" customHeight="1">
      <c r="A35" s="503"/>
      <c r="B35" s="496"/>
      <c r="C35" s="481"/>
      <c r="D35" s="481"/>
      <c r="E35" s="481"/>
      <c r="F35" s="481"/>
      <c r="G35" s="481"/>
      <c r="H35" s="481"/>
      <c r="I35" s="481"/>
      <c r="J35" s="471"/>
      <c r="K35" s="483"/>
      <c r="L35" s="21"/>
      <c r="M35" s="375" t="str">
        <f t="shared" si="0"/>
        <v/>
      </c>
      <c r="N35" t="str">
        <f t="shared" si="1"/>
        <v/>
      </c>
      <c r="O35" t="str">
        <f t="shared" si="2"/>
        <v/>
      </c>
      <c r="P35" t="str">
        <f t="shared" si="3"/>
        <v/>
      </c>
    </row>
    <row r="36" spans="1:16" ht="24.95" customHeight="1">
      <c r="A36" s="504"/>
      <c r="B36" s="496"/>
      <c r="C36" s="481"/>
      <c r="D36" s="481"/>
      <c r="E36" s="481"/>
      <c r="F36" s="481"/>
      <c r="G36" s="481"/>
      <c r="H36" s="481"/>
      <c r="I36" s="481"/>
      <c r="J36" s="471"/>
      <c r="K36" s="483"/>
      <c r="L36" s="21"/>
      <c r="M36" s="375" t="str">
        <f t="shared" si="0"/>
        <v/>
      </c>
      <c r="N36" t="str">
        <f t="shared" si="1"/>
        <v/>
      </c>
      <c r="O36" t="str">
        <f t="shared" si="2"/>
        <v/>
      </c>
      <c r="P36" t="str">
        <f t="shared" si="3"/>
        <v/>
      </c>
    </row>
    <row r="37" spans="1:16" ht="24.95" customHeight="1">
      <c r="A37" s="505"/>
      <c r="B37" s="496"/>
      <c r="C37" s="481"/>
      <c r="D37" s="481"/>
      <c r="E37" s="481"/>
      <c r="F37" s="481"/>
      <c r="G37" s="481"/>
      <c r="H37" s="481"/>
      <c r="I37" s="481"/>
      <c r="J37" s="471"/>
      <c r="K37" s="483"/>
      <c r="L37" s="21"/>
      <c r="M37" s="375" t="str">
        <f t="shared" si="0"/>
        <v/>
      </c>
      <c r="N37" t="str">
        <f t="shared" si="1"/>
        <v/>
      </c>
      <c r="O37" t="str">
        <f t="shared" si="2"/>
        <v/>
      </c>
      <c r="P37" t="str">
        <f t="shared" si="3"/>
        <v/>
      </c>
    </row>
    <row r="38" spans="1:16" ht="24.95" customHeight="1" thickBot="1">
      <c r="A38" s="506"/>
      <c r="B38" s="498"/>
      <c r="C38" s="485"/>
      <c r="D38" s="485"/>
      <c r="E38" s="485"/>
      <c r="F38" s="485"/>
      <c r="G38" s="485"/>
      <c r="H38" s="485"/>
      <c r="I38" s="485"/>
      <c r="J38" s="486"/>
      <c r="K38" s="487"/>
      <c r="L38" s="21"/>
      <c r="M38" s="375" t="str">
        <f t="shared" si="0"/>
        <v/>
      </c>
      <c r="N38" t="str">
        <f t="shared" si="1"/>
        <v/>
      </c>
      <c r="O38" t="str">
        <f t="shared" si="2"/>
        <v/>
      </c>
      <c r="P38" t="str">
        <f t="shared" si="3"/>
        <v/>
      </c>
    </row>
    <row r="39" spans="1:16" ht="24.95" customHeight="1">
      <c r="A39" s="21"/>
      <c r="B39" s="212"/>
      <c r="C39" s="697"/>
      <c r="D39" s="697"/>
      <c r="E39" s="697"/>
      <c r="F39" s="697"/>
      <c r="G39" s="697"/>
      <c r="H39" s="697"/>
      <c r="I39" s="697"/>
      <c r="J39" s="697"/>
      <c r="K39" s="249"/>
      <c r="L39" s="21"/>
      <c r="M39" s="375" t="str">
        <f>IF(AND($N39="",$O39=""),"",$N39 &amp; "|" &amp;$15:$15 )</f>
        <v/>
      </c>
    </row>
    <row r="40" spans="1:16" ht="24.95" customHeight="1" thickBot="1">
      <c r="A40" s="21"/>
      <c r="B40" s="212"/>
      <c r="C40" s="697"/>
      <c r="D40" s="697"/>
      <c r="E40" s="697"/>
      <c r="F40" s="697"/>
      <c r="G40" s="697"/>
      <c r="H40" s="697"/>
      <c r="I40" s="697"/>
      <c r="J40" s="697"/>
      <c r="K40" s="249"/>
      <c r="L40" s="21"/>
      <c r="M40" s="375" t="str">
        <f>IF(AND($N40="",$O40=""),"",$N40 &amp; "|" &amp;$15:$15 )</f>
        <v/>
      </c>
    </row>
    <row r="41" spans="1:16" ht="24.95" customHeight="1">
      <c r="A41" s="491" t="s">
        <v>330</v>
      </c>
      <c r="B41" s="488">
        <v>1</v>
      </c>
      <c r="C41" s="698"/>
      <c r="D41" s="697"/>
      <c r="E41" s="697"/>
      <c r="F41" s="697"/>
      <c r="G41" s="697"/>
      <c r="H41" s="697"/>
      <c r="I41" s="697"/>
      <c r="J41" s="697"/>
      <c r="K41" s="249"/>
      <c r="L41" s="21"/>
      <c r="M41" s="375" t="str">
        <f>IF(AND(ISNONTEXT($B41),$B41&gt;=0),"","недопустимое значение в графе 2")</f>
        <v/>
      </c>
    </row>
    <row r="42" spans="1:16" ht="24.95" customHeight="1">
      <c r="A42" s="492" t="s">
        <v>463</v>
      </c>
      <c r="B42" s="489"/>
      <c r="C42" s="698"/>
      <c r="D42" s="697"/>
      <c r="E42" s="697"/>
      <c r="F42" s="697"/>
      <c r="G42" s="697"/>
      <c r="H42" s="697"/>
      <c r="I42" s="697"/>
      <c r="J42" s="697"/>
      <c r="K42" s="249"/>
      <c r="L42" s="21"/>
      <c r="M42" s="375" t="str">
        <f>IF(AND(ISNONTEXT($B42),$B42&gt;=0),"","недопустимое значение в графе 2")</f>
        <v/>
      </c>
    </row>
    <row r="43" spans="1:16" ht="24.95" customHeight="1">
      <c r="A43" s="492" t="s">
        <v>464</v>
      </c>
      <c r="B43" s="489"/>
      <c r="C43" s="698"/>
      <c r="D43" s="697"/>
      <c r="E43" s="697"/>
      <c r="F43" s="697"/>
      <c r="G43" s="697"/>
      <c r="H43" s="697"/>
      <c r="I43" s="697"/>
      <c r="J43" s="697"/>
      <c r="K43" s="249"/>
      <c r="L43" s="21"/>
      <c r="M43" s="375" t="str">
        <f>IF(AND(ISNONTEXT($B43),$B43&gt;=0),"","недопустимое значение в графе 2")</f>
        <v/>
      </c>
    </row>
    <row r="44" spans="1:16" ht="24.95" customHeight="1">
      <c r="A44" s="492" t="s">
        <v>465</v>
      </c>
      <c r="B44" s="489"/>
      <c r="C44" s="698"/>
      <c r="D44" s="697"/>
      <c r="E44" s="697"/>
      <c r="F44" s="697"/>
      <c r="G44" s="697"/>
      <c r="H44" s="697"/>
      <c r="I44" s="697"/>
      <c r="J44" s="697"/>
      <c r="K44" s="249"/>
      <c r="L44" s="21"/>
      <c r="M44" s="375" t="str">
        <f>IF(AND(ISNONTEXT($B44),$B44&gt;=0),"","недопустимое значение в графе 2")</f>
        <v/>
      </c>
    </row>
    <row r="45" spans="1:16" ht="24.95" customHeight="1" thickBot="1">
      <c r="A45" s="493" t="s">
        <v>331</v>
      </c>
      <c r="B45" s="490"/>
      <c r="C45" s="698"/>
      <c r="D45" s="697"/>
      <c r="E45" s="697"/>
      <c r="F45" s="697"/>
      <c r="G45" s="697"/>
      <c r="H45" s="697"/>
      <c r="I45" s="697"/>
      <c r="J45" s="697"/>
      <c r="K45" s="249"/>
      <c r="L45" s="21"/>
      <c r="M45" s="375" t="str">
        <f>IF(AND(ISNONTEXT($B45),$B45&gt;=0),"","недопустимое значение в графе 2")</f>
        <v/>
      </c>
    </row>
    <row r="46" spans="1:16">
      <c r="C46" s="699"/>
      <c r="D46" s="699"/>
      <c r="E46" s="699"/>
      <c r="F46" s="699"/>
      <c r="G46" s="699"/>
      <c r="H46" s="699"/>
      <c r="I46" s="699"/>
      <c r="J46" s="699"/>
      <c r="K46" s="699"/>
    </row>
  </sheetData>
  <sheetProtection password="C41E" sheet="1" objects="1" scenarios="1" selectLockedCells="1"/>
  <mergeCells count="5">
    <mergeCell ref="A3:J3"/>
    <mergeCell ref="A5:A6"/>
    <mergeCell ref="B5:E5"/>
    <mergeCell ref="F5:I5"/>
    <mergeCell ref="J5:K5"/>
  </mergeCells>
  <phoneticPr fontId="9" type="noConversion"/>
  <conditionalFormatting sqref="B41:B45">
    <cfRule type="expression" dxfId="136" priority="3" stopIfTrue="1">
      <formula>ISTEXT(B41)</formula>
    </cfRule>
  </conditionalFormatting>
  <conditionalFormatting sqref="M2">
    <cfRule type="cellIs" dxfId="135" priority="34" stopIfTrue="1" operator="equal">
      <formula>"НОРМА"</formula>
    </cfRule>
    <cfRule type="cellIs" dxfId="134" priority="35" stopIfTrue="1" operator="equal">
      <formula>"ОШИБКИ"</formula>
    </cfRule>
  </conditionalFormatting>
  <conditionalFormatting sqref="B8:J38">
    <cfRule type="expression" dxfId="133" priority="36" stopIfTrue="1">
      <formula>OR(NOT(ISNONTEXT(B8)),B8&lt;0)</formula>
    </cfRule>
    <cfRule type="expression" dxfId="132" priority="37" stopIfTrue="1">
      <formula>B8&lt;&gt;ROUND(B8,0)</formula>
    </cfRule>
  </conditionalFormatting>
  <conditionalFormatting sqref="K8:K38">
    <cfRule type="expression" dxfId="131" priority="38" stopIfTrue="1">
      <formula>OR(NOT(ISNONTEXT(K8)),K8&lt;0)</formula>
    </cfRule>
    <cfRule type="expression" dxfId="130" priority="39" stopIfTrue="1">
      <formula>K8&lt;&gt;ROUND(K8,0)</formula>
    </cfRule>
    <cfRule type="expression" dxfId="129" priority="40" stopIfTrue="1">
      <formula>K8&gt;J8</formula>
    </cfRule>
  </conditionalFormatting>
  <dataValidations count="3">
    <dataValidation type="whole" errorStyle="information" operator="greaterThanOrEqual" showInputMessage="1" showErrorMessage="1" error="недопустимое значение" sqref="B41:B45">
      <formula1>0</formula1>
    </dataValidation>
    <dataValidation type="whole" errorStyle="information" operator="greaterThanOrEqual" showInputMessage="1" showErrorMessage="1" error="недопустимое значение" sqref="B8:J38">
      <formula1>0</formula1>
    </dataValidation>
    <dataValidation type="whole" errorStyle="information" showInputMessage="1" showErrorMessage="1" error="недопустимое значение" sqref="K8:K38">
      <formula1>0</formula1>
      <formula2>J8</formula2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IS38"/>
  <sheetViews>
    <sheetView zoomScale="90" zoomScaleNormal="80" workbookViewId="0">
      <selection activeCell="J8" sqref="J8"/>
    </sheetView>
  </sheetViews>
  <sheetFormatPr defaultColWidth="0" defaultRowHeight="15" zeroHeight="1"/>
  <cols>
    <col min="1" max="1" width="26.7109375" style="16" customWidth="1"/>
    <col min="2" max="2" width="11.28515625" style="16" customWidth="1"/>
    <col min="3" max="3" width="11.140625" style="16" customWidth="1"/>
    <col min="4" max="4" width="10.85546875" style="16" customWidth="1"/>
    <col min="5" max="5" width="13.42578125" style="16" bestFit="1" customWidth="1"/>
    <col min="6" max="6" width="10.85546875" style="16" customWidth="1"/>
    <col min="7" max="7" width="13.42578125" style="16" bestFit="1" customWidth="1"/>
    <col min="8" max="8" width="10.85546875" style="16" customWidth="1"/>
    <col min="9" max="9" width="13.42578125" style="16" bestFit="1" customWidth="1"/>
    <col min="10" max="10" width="10.85546875" style="16" customWidth="1"/>
    <col min="11" max="11" width="13.42578125" style="16" bestFit="1" customWidth="1"/>
    <col min="12" max="16" width="18.140625" style="16" customWidth="1"/>
    <col min="17" max="17" width="9.140625" style="16" hidden="1" customWidth="1"/>
    <col min="18" max="18" width="60.7109375" style="16" customWidth="1"/>
    <col min="19" max="19" width="12.7109375" style="16" hidden="1" customWidth="1"/>
    <col min="20" max="250" width="9.140625" style="16" hidden="1" customWidth="1"/>
    <col min="251" max="251" width="8.85546875" style="16" hidden="1" customWidth="1"/>
    <col min="252" max="252" width="8" style="16" hidden="1" customWidth="1"/>
    <col min="253" max="253" width="8.85546875" style="216" hidden="1" customWidth="1"/>
    <col min="254" max="16384" width="8.85546875" style="16" hidden="1"/>
  </cols>
  <sheetData>
    <row r="1" spans="1:253" s="17" customFormat="1" ht="51.6" customHeight="1" thickBot="1">
      <c r="A1" s="377" t="s">
        <v>507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IS1" s="216"/>
    </row>
    <row r="2" spans="1:253" ht="30" customHeight="1" thickBot="1">
      <c r="A2" s="868" t="s">
        <v>32</v>
      </c>
      <c r="B2" s="870"/>
      <c r="C2" s="870"/>
      <c r="D2" s="870"/>
      <c r="E2" s="870"/>
      <c r="F2" s="870"/>
      <c r="G2" s="870"/>
      <c r="H2" s="870"/>
      <c r="I2" s="870"/>
      <c r="J2" s="870"/>
      <c r="K2" s="869"/>
      <c r="L2" s="868" t="s">
        <v>33</v>
      </c>
      <c r="M2" s="870"/>
      <c r="N2" s="870"/>
      <c r="O2" s="870"/>
      <c r="P2" s="869"/>
      <c r="R2" s="49" t="str">
        <f ca="1">IF(COUNTBLANK($R$4:$R$8)=5,"НОРМА","ОШИБКИ")</f>
        <v>НОРМА</v>
      </c>
      <c r="IR2" s="16" t="str">
        <f ca="1">IF(COUNTBLANK($R$4:$R$8)=5,"НОРМА","ОШИБКИ")</f>
        <v>НОРМА</v>
      </c>
    </row>
    <row r="3" spans="1:253" s="17" customFormat="1" ht="15.75" thickBot="1">
      <c r="A3" s="871" t="s">
        <v>365</v>
      </c>
      <c r="B3" s="873" t="s">
        <v>34</v>
      </c>
      <c r="C3" s="874"/>
      <c r="D3" s="873" t="s">
        <v>35</v>
      </c>
      <c r="E3" s="875"/>
      <c r="F3" s="875"/>
      <c r="G3" s="875"/>
      <c r="H3" s="875"/>
      <c r="I3" s="875"/>
      <c r="J3" s="875"/>
      <c r="K3" s="874"/>
      <c r="L3" s="871" t="s">
        <v>367</v>
      </c>
      <c r="M3" s="876" t="s">
        <v>35</v>
      </c>
      <c r="N3" s="877"/>
      <c r="O3" s="877"/>
      <c r="P3" s="878"/>
    </row>
    <row r="4" spans="1:253" ht="138" customHeight="1" thickBot="1">
      <c r="A4" s="826"/>
      <c r="B4" s="771" t="s">
        <v>65</v>
      </c>
      <c r="C4" s="771" t="s">
        <v>362</v>
      </c>
      <c r="D4" s="868" t="s">
        <v>36</v>
      </c>
      <c r="E4" s="869"/>
      <c r="F4" s="868" t="s">
        <v>37</v>
      </c>
      <c r="G4" s="869"/>
      <c r="H4" s="868" t="s">
        <v>508</v>
      </c>
      <c r="I4" s="869"/>
      <c r="J4" s="868" t="s">
        <v>38</v>
      </c>
      <c r="K4" s="869"/>
      <c r="L4" s="826"/>
      <c r="M4" s="863"/>
      <c r="N4" s="879"/>
      <c r="O4" s="879"/>
      <c r="P4" s="832"/>
      <c r="R4" s="16" t="str">
        <f ca="1">IF(RIGHT(CELL("имяфайла",$A$1),LEN(CELL("имяфайла",$A$1))-SEARCH("]",CELL("имяфайла",$A$1)))&lt;&gt;"14","название листа нельзя менять","")</f>
        <v/>
      </c>
    </row>
    <row r="5" spans="1:253" s="17" customFormat="1" ht="98.45" customHeight="1" thickBot="1">
      <c r="A5" s="872"/>
      <c r="B5" s="872"/>
      <c r="C5" s="872"/>
      <c r="D5" s="31" t="s">
        <v>65</v>
      </c>
      <c r="E5" s="30" t="s">
        <v>385</v>
      </c>
      <c r="F5" s="31" t="s">
        <v>65</v>
      </c>
      <c r="G5" s="31" t="s">
        <v>385</v>
      </c>
      <c r="H5" s="31" t="s">
        <v>65</v>
      </c>
      <c r="I5" s="31" t="s">
        <v>385</v>
      </c>
      <c r="J5" s="31" t="s">
        <v>65</v>
      </c>
      <c r="K5" s="31" t="s">
        <v>385</v>
      </c>
      <c r="L5" s="872"/>
      <c r="M5" s="31" t="s">
        <v>379</v>
      </c>
      <c r="N5" s="31" t="s">
        <v>364</v>
      </c>
      <c r="O5" s="31" t="s">
        <v>366</v>
      </c>
      <c r="P5" s="31" t="s">
        <v>38</v>
      </c>
    </row>
    <row r="6" spans="1:253" s="36" customFormat="1" ht="30.75" customHeight="1" thickBot="1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  <c r="M6" s="30">
        <v>13</v>
      </c>
      <c r="N6" s="30">
        <v>14</v>
      </c>
      <c r="O6" s="30">
        <v>15</v>
      </c>
      <c r="P6" s="30">
        <v>16</v>
      </c>
    </row>
    <row r="7" spans="1:253" s="17" customFormat="1" ht="30.75" customHeight="1" thickBot="1">
      <c r="A7" s="32" t="s">
        <v>39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679"/>
      <c r="M7" s="679"/>
      <c r="N7" s="679"/>
      <c r="O7" s="679"/>
      <c r="P7" s="679"/>
      <c r="R7" s="57" t="str">
        <f>IF(AND($S7="",$T7="",$U7="",$V7="",$W7="",$X7="",$Y7=""),"",$S7&amp;"|"&amp;$T7&amp;"|"&amp;$U7&amp;"|"&amp;$V7&amp;"|"&amp;$W7&amp;"|"&amp;$X7&amp;"|"&amp;$Y7)</f>
        <v/>
      </c>
      <c r="S7" s="378" t="str">
        <f>IF(ISERROR(VALUE(SUBSTITUTE(1&amp;$B7&amp;$C7&amp;$D7&amp;$E7&amp;$F7&amp;$G7&amp;$H7&amp;$I7&amp;$J7&amp;$K7&amp;$L7&amp;$M7&amp;$N7&amp;$O7&amp;$P7,",",""))),"не числовое значение в этой строке","")</f>
        <v/>
      </c>
      <c r="T7" s="17" t="str">
        <f>IF(ISERROR($B7-$D7-$F7-$H7-$J7),"",IF($B7-$D7-$F7-$H7-$J7=0,"","Объемы:Раскладка по числу пациентов неверна"))</f>
        <v/>
      </c>
      <c r="U7" s="17" t="str">
        <f>IF(ISERROR($C7-$E7-$G7-$I7-$K7),"",IF($C7-$E7-$G7-$I7-$K7=0,"","Объемы:Раскладка по числу госпитализаций  неверна"))</f>
        <v/>
      </c>
      <c r="V7" s="17" t="str">
        <f>IF(ISERROR($L7-$M7-$N7-$O7-$P7),"",IF(ABS($L7-$M7-$N7-$O7-$P7)&lt;Eps,"","Раскладка по использованию средств неверна"))</f>
        <v/>
      </c>
      <c r="W7" s="17" t="str">
        <f>IF(ROUND(SUM($B7:$K7),0)=SUM($B7:$K7),"","не все числа в графах 2-11 целые")</f>
        <v/>
      </c>
      <c r="X7" s="17" t="str">
        <f>IF(ROUND($L7,2)=$L7,""," в графе 12 более 2 знаков после запятой")</f>
        <v/>
      </c>
      <c r="Y7" s="17" t="str">
        <f>IF(ROUND(SUM($M7:$P7),2)=SUM($M7:$P7),"","некоторые числа в графах 13-16 содержат более 2 знаков после запятой")</f>
        <v/>
      </c>
      <c r="IR7" s="540">
        <f ca="1">IF($IR$2="ОШИБКИ",1,0)</f>
        <v>0</v>
      </c>
    </row>
    <row r="8" spans="1:253" ht="30.75" customHeight="1" thickBot="1">
      <c r="A8" s="33" t="s">
        <v>40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679"/>
      <c r="M8" s="679"/>
      <c r="N8" s="679"/>
      <c r="O8" s="679"/>
      <c r="P8" s="679"/>
      <c r="R8" s="57" t="str">
        <f>IF(AND($S8="",$T8="",$U8="",$V8="",$W8="",$X8="",$Y8=""),"",$S8&amp;"|"&amp;$T8&amp;"|"&amp;$U8&amp;"|"&amp;$V8&amp;"|"&amp;$W8&amp;"|"&amp;$X8&amp;"|"&amp;$Y8)</f>
        <v/>
      </c>
      <c r="S8" s="378" t="str">
        <f>IF(ISERROR(VALUE(SUBSTITUTE(1&amp;$B8&amp;$C8&amp;$D8&amp;$E8&amp;$F8&amp;$G8&amp;$H8&amp;$I8&amp;$J8&amp;$K8&amp;$L8&amp;$M8&amp;$N8&amp;$O8&amp;$P8,",",""))),"не числовое значение в этой строке","")</f>
        <v/>
      </c>
      <c r="T8" s="17" t="str">
        <f>IF(ISERROR($B8-$D8-$F8-$H8-$J8),"",IF($B8-$D8-$F8-$H8-$J8=0,"","Объемы:Раскладка по числу пациентов неверна"))</f>
        <v/>
      </c>
      <c r="U8" s="17" t="str">
        <f>IF(ISERROR($C8-$E8-$G8-$I8-$K8),"",IF($C8-$E8-$G8-$I8-$K8=0,"","Объемы:Раскладка по числу госпитализаций  неверна"))</f>
        <v/>
      </c>
      <c r="V8" s="17" t="str">
        <f>IF(ISERROR($L8-$M8-$N8-$O8-$P8),"",IF(ABS($L8-$M8-$N8-$O8-$P8)&lt;Eps,"","Раскладка по использованию средств неверна"))</f>
        <v/>
      </c>
      <c r="W8" s="17" t="str">
        <f>IF(ROUND(SUM($B8:$K8),0)=SUM($B8:$K8),"","не все числа в графах 2-11 целые")</f>
        <v/>
      </c>
      <c r="X8" s="17" t="str">
        <f>IF(ROUND($L8,2)=$L8,""," в графе 12 более 2 знаков после запятой")</f>
        <v/>
      </c>
      <c r="Y8" s="17" t="str">
        <f>IF(ROUND(SUM($M8:$P8),2)=SUM($M8:$P8),"","некоторые числа в графах 13-16 содержат более 2 знаков после запятой")</f>
        <v/>
      </c>
      <c r="Z8" s="17"/>
      <c r="AA8" s="17"/>
      <c r="AB8" s="17" t="str">
        <f>SUBSTITUTE(AA8,",","")</f>
        <v/>
      </c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253">
      <c r="N9" s="518"/>
    </row>
    <row r="10" spans="1:253" hidden="1">
      <c r="M10" s="16" t="str">
        <f t="shared" ref="M10:M38" si="0">IF(AND($N10="",$O10=""),"",$N10 &amp; "|" &amp;$15:$15 )</f>
        <v/>
      </c>
    </row>
    <row r="11" spans="1:253" hidden="1">
      <c r="B11" s="56"/>
      <c r="M11" s="16" t="str">
        <f t="shared" si="0"/>
        <v/>
      </c>
    </row>
    <row r="12" spans="1:253" hidden="1">
      <c r="M12" s="16" t="str">
        <f t="shared" si="0"/>
        <v/>
      </c>
    </row>
    <row r="13" spans="1:253" hidden="1">
      <c r="M13" s="16" t="str">
        <f t="shared" si="0"/>
        <v/>
      </c>
    </row>
    <row r="14" spans="1:253" hidden="1">
      <c r="M14" s="16" t="str">
        <f t="shared" si="0"/>
        <v/>
      </c>
    </row>
    <row r="15" spans="1:253" hidden="1">
      <c r="M15" s="16" t="str">
        <f t="shared" si="0"/>
        <v/>
      </c>
    </row>
    <row r="16" spans="1:253" hidden="1">
      <c r="M16" s="16" t="str">
        <f t="shared" si="0"/>
        <v/>
      </c>
    </row>
    <row r="17" spans="13:13" hidden="1">
      <c r="M17" s="16" t="str">
        <f t="shared" si="0"/>
        <v/>
      </c>
    </row>
    <row r="18" spans="13:13" hidden="1">
      <c r="M18" s="16" t="str">
        <f t="shared" si="0"/>
        <v/>
      </c>
    </row>
    <row r="19" spans="13:13" hidden="1">
      <c r="M19" s="16" t="str">
        <f t="shared" si="0"/>
        <v/>
      </c>
    </row>
    <row r="20" spans="13:13" hidden="1">
      <c r="M20" s="16" t="str">
        <f t="shared" si="0"/>
        <v/>
      </c>
    </row>
    <row r="21" spans="13:13" hidden="1">
      <c r="M21" s="16" t="str">
        <f t="shared" si="0"/>
        <v/>
      </c>
    </row>
    <row r="22" spans="13:13" hidden="1">
      <c r="M22" s="16" t="str">
        <f t="shared" si="0"/>
        <v/>
      </c>
    </row>
    <row r="23" spans="13:13" hidden="1">
      <c r="M23" s="16" t="str">
        <f t="shared" si="0"/>
        <v/>
      </c>
    </row>
    <row r="24" spans="13:13" hidden="1">
      <c r="M24" s="16" t="str">
        <f t="shared" si="0"/>
        <v/>
      </c>
    </row>
    <row r="25" spans="13:13" hidden="1">
      <c r="M25" s="16" t="str">
        <f t="shared" si="0"/>
        <v/>
      </c>
    </row>
    <row r="26" spans="13:13" hidden="1">
      <c r="M26" s="16" t="str">
        <f t="shared" si="0"/>
        <v/>
      </c>
    </row>
    <row r="27" spans="13:13" hidden="1">
      <c r="M27" s="16" t="str">
        <f t="shared" si="0"/>
        <v/>
      </c>
    </row>
    <row r="28" spans="13:13" hidden="1">
      <c r="M28" s="16" t="str">
        <f t="shared" si="0"/>
        <v/>
      </c>
    </row>
    <row r="29" spans="13:13" hidden="1">
      <c r="M29" s="16" t="str">
        <f t="shared" si="0"/>
        <v/>
      </c>
    </row>
    <row r="30" spans="13:13" hidden="1">
      <c r="M30" s="16" t="str">
        <f t="shared" si="0"/>
        <v/>
      </c>
    </row>
    <row r="31" spans="13:13" hidden="1">
      <c r="M31" s="16" t="str">
        <f t="shared" si="0"/>
        <v/>
      </c>
    </row>
    <row r="32" spans="13:13" hidden="1">
      <c r="M32" s="16" t="str">
        <f t="shared" si="0"/>
        <v/>
      </c>
    </row>
    <row r="33" spans="13:13" hidden="1">
      <c r="M33" s="16" t="str">
        <f t="shared" si="0"/>
        <v/>
      </c>
    </row>
    <row r="34" spans="13:13" hidden="1">
      <c r="M34" s="16" t="str">
        <f t="shared" si="0"/>
        <v/>
      </c>
    </row>
    <row r="35" spans="13:13" hidden="1">
      <c r="M35" s="16" t="str">
        <f t="shared" si="0"/>
        <v/>
      </c>
    </row>
    <row r="36" spans="13:13" hidden="1">
      <c r="M36" s="16" t="str">
        <f t="shared" si="0"/>
        <v/>
      </c>
    </row>
    <row r="37" spans="13:13" hidden="1">
      <c r="M37" s="16" t="str">
        <f t="shared" si="0"/>
        <v/>
      </c>
    </row>
    <row r="38" spans="13:13" hidden="1">
      <c r="M38" s="16" t="str">
        <f t="shared" si="0"/>
        <v/>
      </c>
    </row>
  </sheetData>
  <sheetProtection password="C41E" sheet="1" objects="1" scenarios="1" selectLockedCells="1"/>
  <mergeCells count="13">
    <mergeCell ref="F4:G4"/>
    <mergeCell ref="H4:I4"/>
    <mergeCell ref="J4:K4"/>
    <mergeCell ref="A2:K2"/>
    <mergeCell ref="L2:P2"/>
    <mergeCell ref="A3:A5"/>
    <mergeCell ref="B3:C3"/>
    <mergeCell ref="D3:K3"/>
    <mergeCell ref="L3:L5"/>
    <mergeCell ref="M3:P4"/>
    <mergeCell ref="B4:B5"/>
    <mergeCell ref="C4:C5"/>
    <mergeCell ref="D4:E4"/>
  </mergeCells>
  <phoneticPr fontId="9" type="noConversion"/>
  <conditionalFormatting sqref="R2">
    <cfRule type="cellIs" dxfId="128" priority="205" stopIfTrue="1" operator="equal">
      <formula>"НОРМА"</formula>
    </cfRule>
    <cfRule type="cellIs" dxfId="127" priority="206" stopIfTrue="1" operator="equal">
      <formula>"ОШИБКИ"</formula>
    </cfRule>
  </conditionalFormatting>
  <conditionalFormatting sqref="B7:C8">
    <cfRule type="expression" dxfId="126" priority="207" stopIfTrue="1">
      <formula>OR(ISTEXT(B7),B7&lt;0,B7&lt;&gt;ROUND(B7,0))</formula>
    </cfRule>
    <cfRule type="expression" dxfId="125" priority="208" stopIfTrue="1">
      <formula>B7&lt;D7+F7+H7</formula>
    </cfRule>
  </conditionalFormatting>
  <conditionalFormatting sqref="D7:E8">
    <cfRule type="expression" dxfId="124" priority="209" stopIfTrue="1">
      <formula>OR(ISTEXT(D7),D7&lt;0,D7&lt;&gt;ROUND(D7,0))</formula>
    </cfRule>
    <cfRule type="expression" dxfId="123" priority="210" stopIfTrue="1">
      <formula>D7&gt;B7</formula>
    </cfRule>
  </conditionalFormatting>
  <conditionalFormatting sqref="F7:G8">
    <cfRule type="expression" dxfId="122" priority="211" stopIfTrue="1">
      <formula>OR(ISTEXT(F7),F7&lt;0,F7&lt;&gt;ROUND(F7,0))</formula>
    </cfRule>
    <cfRule type="expression" dxfId="121" priority="212" stopIfTrue="1">
      <formula>F7&gt;B7-D7</formula>
    </cfRule>
  </conditionalFormatting>
  <conditionalFormatting sqref="H7:I8">
    <cfRule type="expression" dxfId="120" priority="213" stopIfTrue="1">
      <formula>OR(ISTEXT(H7),H7&lt;0,H7&lt;&gt;ROUND(H7,0))</formula>
    </cfRule>
    <cfRule type="expression" dxfId="119" priority="214" stopIfTrue="1">
      <formula>H7&gt;B7-D7-F7</formula>
    </cfRule>
  </conditionalFormatting>
  <conditionalFormatting sqref="J7:K8">
    <cfRule type="expression" dxfId="118" priority="215" stopIfTrue="1">
      <formula>OR(ISTEXT(J7),J7&lt;0,J7&lt;&gt;ROUND(J7,0))</formula>
    </cfRule>
    <cfRule type="expression" dxfId="117" priority="216" stopIfTrue="1">
      <formula>J7&gt;B7-D7-F7-H7</formula>
    </cfRule>
  </conditionalFormatting>
  <conditionalFormatting sqref="L7:L8">
    <cfRule type="expression" dxfId="116" priority="217" stopIfTrue="1">
      <formula>OR(ISTEXT(L7),L7&lt;0,L7&lt;&gt;ROUND(L7,2))</formula>
    </cfRule>
    <cfRule type="expression" dxfId="115" priority="218" stopIfTrue="1">
      <formula>L7+Eps&lt;M7+N7+O7+P7</formula>
    </cfRule>
  </conditionalFormatting>
  <conditionalFormatting sqref="M7:M8">
    <cfRule type="expression" dxfId="114" priority="219" stopIfTrue="1">
      <formula>OR(ISTEXT(M7),M7&lt;0,M7&lt;&gt;ROUND(M7,2))</formula>
    </cfRule>
    <cfRule type="expression" dxfId="113" priority="220" stopIfTrue="1">
      <formula>M7&gt;L7+Eps</formula>
    </cfRule>
  </conditionalFormatting>
  <conditionalFormatting sqref="N7:N8">
    <cfRule type="expression" dxfId="112" priority="221" stopIfTrue="1">
      <formula>OR(ISTEXT(N7),N7&lt;0,N7&lt;&gt;ROUND(N7,2))</formula>
    </cfRule>
    <cfRule type="expression" dxfId="111" priority="222" stopIfTrue="1">
      <formula>N7&gt;L7-M7+Eps</formula>
    </cfRule>
  </conditionalFormatting>
  <conditionalFormatting sqref="O7:O8">
    <cfRule type="expression" dxfId="110" priority="223" stopIfTrue="1">
      <formula>OR(ISTEXT(O7),O7&lt;0,O7&lt;&gt;ROUND(O7,2))</formula>
    </cfRule>
    <cfRule type="expression" dxfId="109" priority="224" stopIfTrue="1">
      <formula>O7&gt;L7-M7-N7+Eps</formula>
    </cfRule>
  </conditionalFormatting>
  <conditionalFormatting sqref="P7:P8">
    <cfRule type="expression" dxfId="108" priority="225" stopIfTrue="1">
      <formula>OR(ISTEXT(P7),P7&lt;0,P7&lt;&gt;ROUND(P7,2))</formula>
    </cfRule>
    <cfRule type="expression" dxfId="107" priority="226" stopIfTrue="1">
      <formula>P7&gt;L7-M7-N7-O7+Eps</formula>
    </cfRule>
  </conditionalFormatting>
  <dataValidations count="10">
    <dataValidation type="whole" errorStyle="information" operator="greaterThanOrEqual" showInputMessage="1" showErrorMessage="1" error="недопустимое значение" sqref="B7:C8">
      <formula1>D7+F7+H7</formula1>
    </dataValidation>
    <dataValidation type="whole" errorStyle="information" showInputMessage="1" showErrorMessage="1" error="значение вне интервала допустимых значений" sqref="D7:E8">
      <formula1>0</formula1>
      <formula2>B7</formula2>
    </dataValidation>
    <dataValidation type="whole" errorStyle="information" showInputMessage="1" showErrorMessage="1" error="значение вне интервала допустимых значений" sqref="F7:G8">
      <formula1>0</formula1>
      <formula2>B7-D7</formula2>
    </dataValidation>
    <dataValidation type="whole" errorStyle="information" showInputMessage="1" showErrorMessage="1" error="значение вне интервала допустимых значений" sqref="H7:I8">
      <formula1>0</formula1>
      <formula2>B7-D7-F7</formula2>
    </dataValidation>
    <dataValidation type="whole" errorStyle="information" showInputMessage="1" showErrorMessage="1" error="значение вне интервала допустимых значений" sqref="J7:K8">
      <formula1>0</formula1>
      <formula2>B7-D7-F7-H7</formula2>
    </dataValidation>
    <dataValidation type="decimal" errorStyle="information" operator="greaterThanOrEqual" showInputMessage="1" showErrorMessage="1" error="значение вне интервала допустимых значений" sqref="L7:L8">
      <formula1>M7+N7+O7+P7</formula1>
    </dataValidation>
    <dataValidation type="decimal" errorStyle="information" showInputMessage="1" showErrorMessage="1" error="недопустимое значение" sqref="M7:M8">
      <formula1>0</formula1>
      <formula2>L7+Eps</formula2>
    </dataValidation>
    <dataValidation type="decimal" errorStyle="information" showInputMessage="1" showErrorMessage="1" error="значение вне интервала допустимых значений" sqref="N7:N8">
      <formula1>0</formula1>
      <formula2>L7-M7+Eps</formula2>
    </dataValidation>
    <dataValidation type="decimal" errorStyle="information" showInputMessage="1" showErrorMessage="1" error="значение вне интервала допустимых значений" sqref="O7:O8">
      <formula1>0</formula1>
      <formula2>L7-M7-N7+Eps</formula2>
    </dataValidation>
    <dataValidation type="decimal" errorStyle="information" showInputMessage="1" showErrorMessage="1" error="значение вне интервала допустимых значений" sqref="P7:P8">
      <formula1>0</formula1>
      <formula2>L7-M7-N7-O7+Eps</formula2>
    </dataValidation>
  </dataValidations>
  <pageMargins left="0.7" right="0.7" top="0.75" bottom="0.75" header="0.3" footer="0.3"/>
  <pageSetup paperSize="9" scale="5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IS16"/>
  <sheetViews>
    <sheetView workbookViewId="0">
      <selection activeCell="A8" sqref="A8"/>
    </sheetView>
  </sheetViews>
  <sheetFormatPr defaultColWidth="0" defaultRowHeight="15" zeroHeight="1"/>
  <cols>
    <col min="1" max="8" width="15.7109375" style="16" customWidth="1"/>
    <col min="9" max="12" width="19.85546875" style="16" customWidth="1"/>
    <col min="13" max="13" width="5.7109375" style="16" hidden="1" customWidth="1"/>
    <col min="14" max="14" width="60.7109375" style="232" customWidth="1"/>
    <col min="15" max="26" width="8.7109375" style="232" hidden="1" customWidth="1"/>
    <col min="27" max="27" width="8.7109375" style="248" hidden="1" customWidth="1"/>
    <col min="28" max="250" width="8.7109375" style="232" hidden="1" customWidth="1"/>
    <col min="251" max="251" width="8.85546875" style="232" hidden="1" customWidth="1"/>
    <col min="252" max="252" width="7.28515625" style="232" hidden="1" customWidth="1"/>
    <col min="253" max="253" width="8.85546875" style="226" hidden="1" customWidth="1"/>
    <col min="254" max="16384" width="8.85546875" style="232" hidden="1"/>
  </cols>
  <sheetData>
    <row r="1" spans="1:253" s="236" customFormat="1" ht="18.75">
      <c r="A1" s="328" t="s">
        <v>490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17"/>
      <c r="AA1" s="269"/>
      <c r="IS1" s="226"/>
    </row>
    <row r="2" spans="1:253" ht="19.5" thickBot="1">
      <c r="A2" s="379" t="s">
        <v>459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N2" s="222" t="str">
        <f ca="1">IF(COUNTBLANK($N$3:$N$14)=12,"НОРМА","ОШИБКИ")</f>
        <v>НОРМА</v>
      </c>
      <c r="IR2" s="232" t="str">
        <f ca="1">IF(COUNTBLANK($N$3:$N$14)=12,"НОРМА","ОШИБКИ")</f>
        <v>НОРМА</v>
      </c>
    </row>
    <row r="3" spans="1:253" ht="15.75" thickBot="1">
      <c r="A3" s="870" t="s">
        <v>32</v>
      </c>
      <c r="B3" s="870"/>
      <c r="C3" s="870"/>
      <c r="D3" s="870"/>
      <c r="E3" s="870"/>
      <c r="F3" s="870"/>
      <c r="G3" s="870"/>
      <c r="H3" s="869"/>
      <c r="I3" s="868" t="s">
        <v>33</v>
      </c>
      <c r="J3" s="870"/>
      <c r="K3" s="870"/>
      <c r="L3" s="869"/>
      <c r="N3" s="274" t="str">
        <f ca="1">IF(RIGHT(CELL("имяфайла",$A$1),LEN(CELL("имяфайла",$A$1))-SEARCH("]",CELL("имяфайла",$A$1)))&lt;&gt;"15","название листа нельзя менять","")</f>
        <v/>
      </c>
    </row>
    <row r="4" spans="1:253" ht="15.75" thickBot="1">
      <c r="A4" s="868" t="s">
        <v>34</v>
      </c>
      <c r="B4" s="869"/>
      <c r="C4" s="868" t="s">
        <v>35</v>
      </c>
      <c r="D4" s="870"/>
      <c r="E4" s="870"/>
      <c r="F4" s="870"/>
      <c r="G4" s="870"/>
      <c r="H4" s="869"/>
      <c r="I4" s="771" t="s">
        <v>363</v>
      </c>
      <c r="J4" s="862" t="s">
        <v>35</v>
      </c>
      <c r="K4" s="883"/>
      <c r="L4" s="884"/>
      <c r="N4" s="274"/>
    </row>
    <row r="5" spans="1:253" ht="15.75" thickBot="1">
      <c r="A5" s="771" t="s">
        <v>369</v>
      </c>
      <c r="B5" s="771" t="s">
        <v>368</v>
      </c>
      <c r="C5" s="868" t="s">
        <v>147</v>
      </c>
      <c r="D5" s="869"/>
      <c r="E5" s="868" t="s">
        <v>148</v>
      </c>
      <c r="F5" s="869"/>
      <c r="G5" s="868" t="s">
        <v>149</v>
      </c>
      <c r="H5" s="869"/>
      <c r="I5" s="826"/>
      <c r="J5" s="863"/>
      <c r="K5" s="879"/>
      <c r="L5" s="832"/>
      <c r="N5" s="274"/>
    </row>
    <row r="6" spans="1:253" ht="40.9" customHeight="1" thickBot="1">
      <c r="A6" s="772"/>
      <c r="B6" s="772"/>
      <c r="C6" s="30" t="s">
        <v>65</v>
      </c>
      <c r="D6" s="30" t="s">
        <v>150</v>
      </c>
      <c r="E6" s="30" t="s">
        <v>65</v>
      </c>
      <c r="F6" s="30" t="s">
        <v>151</v>
      </c>
      <c r="G6" s="30" t="s">
        <v>65</v>
      </c>
      <c r="H6" s="30" t="s">
        <v>152</v>
      </c>
      <c r="I6" s="772"/>
      <c r="J6" s="30" t="s">
        <v>153</v>
      </c>
      <c r="K6" s="30" t="s">
        <v>154</v>
      </c>
      <c r="L6" s="30" t="s">
        <v>155</v>
      </c>
      <c r="N6" s="274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</row>
    <row r="7" spans="1:253" ht="16.5" thickBo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N7" s="274"/>
      <c r="IR7" s="544">
        <f ca="1">IF($IR$2="ОШИБКИ",1,0)</f>
        <v>0</v>
      </c>
    </row>
    <row r="8" spans="1:253" ht="27.75" customHeight="1" thickBot="1">
      <c r="A8" s="76"/>
      <c r="B8" s="76"/>
      <c r="C8" s="76"/>
      <c r="D8" s="76"/>
      <c r="E8" s="76"/>
      <c r="F8" s="76"/>
      <c r="G8" s="76"/>
      <c r="H8" s="76"/>
      <c r="I8" s="77"/>
      <c r="J8" s="77"/>
      <c r="K8" s="77"/>
      <c r="L8" s="77"/>
      <c r="N8" s="274" t="str">
        <f>IF(AND($O8="",$P8="",$Q8="",$R8="",$S8="",$T8=""),"",$O8&amp;"|"&amp;$P8&amp;"|"&amp;$Q8&amp;"|"&amp;$R8&amp;"|"&amp;$S8&amp;"|"&amp;$T8)</f>
        <v/>
      </c>
      <c r="O8" s="404" t="str">
        <f>IF(ISERROR(VALUE(SUBSTITUTE(1&amp;$A8&amp;$B8&amp;$C8&amp;$D8&amp;$E8&amp;$F8&amp;$G8&amp;$H8&amp;$I8&amp;$J8&amp;$K8&amp;$L8,",",""))),"не числовое значение в этой строке","")</f>
        <v/>
      </c>
      <c r="P8" s="232" t="str">
        <f>IF(ISERROR($A8-$C8-$E8-$G8),"",IF($A8-$C8-$E8-$G8=0,"","Объемы:Раскладка по числу пациентов неверна"))</f>
        <v/>
      </c>
      <c r="Q8" s="232" t="str">
        <f>IF(ISERROR($B8-$D8-$F8-$H8),"",IF($B8-$D8-$F8-$H8=0,"","Объемы:Раскладка по числу случаев неверна"))</f>
        <v/>
      </c>
      <c r="R8" s="232" t="str">
        <f>IF(ISERROR($I8-$J8-$K8-$L8),"",IF(ABS($I8-$J8-$K8-$L8)&lt;Eps,"","Раскладка  по использованию средств неверна"))</f>
        <v/>
      </c>
      <c r="S8" s="232" t="str">
        <f>IF(ROUND(SUM($A8:$H8),0)=SUM($A8:$H8),"","не все числа в графах 1-8 целые целые")</f>
        <v/>
      </c>
    </row>
    <row r="9" spans="1:253">
      <c r="A9" s="232"/>
      <c r="B9" s="232"/>
      <c r="C9" s="232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74"/>
    </row>
    <row r="10" spans="1:253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74"/>
    </row>
    <row r="11" spans="1:253" ht="15.75" thickBot="1">
      <c r="A11" s="232"/>
      <c r="B11" s="405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74"/>
    </row>
    <row r="12" spans="1:253" ht="25.5" customHeight="1" thickBot="1">
      <c r="A12" s="880" t="s">
        <v>156</v>
      </c>
      <c r="B12" s="881"/>
      <c r="C12" s="881"/>
      <c r="D12" s="881"/>
      <c r="E12" s="881"/>
      <c r="F12" s="882"/>
      <c r="G12" s="63"/>
      <c r="H12" s="232"/>
      <c r="I12" s="232"/>
      <c r="J12" s="232"/>
      <c r="K12" s="232"/>
      <c r="L12" s="232"/>
      <c r="M12" s="232"/>
      <c r="N12" s="274" t="str">
        <f>IF(ISTEXT($G12),$G12&amp;" текст, а не число",IF($G12&lt;0,$G12&amp;" меньше нуля",IF($G12=ROUND($G12,0),"",$G12&amp;" не целое число")))</f>
        <v/>
      </c>
    </row>
    <row r="13" spans="1:253" ht="25.5" customHeight="1" thickBot="1">
      <c r="A13" s="880" t="s">
        <v>157</v>
      </c>
      <c r="B13" s="881"/>
      <c r="C13" s="881"/>
      <c r="D13" s="881"/>
      <c r="E13" s="881"/>
      <c r="F13" s="882"/>
      <c r="G13" s="63"/>
      <c r="H13" s="232"/>
      <c r="I13" s="232"/>
      <c r="J13" s="232"/>
      <c r="K13" s="232"/>
      <c r="L13" s="232"/>
      <c r="M13" s="232"/>
      <c r="N13" s="274" t="str">
        <f>IF(ISTEXT($G13),$G13&amp;" текст, а не число",IF($G13&lt;0,$G13&amp;" меньше нуля",IF($G13=ROUND($G13,0),"",$G13&amp;" не целое число")))</f>
        <v/>
      </c>
    </row>
    <row r="14" spans="1:253" ht="26.25" customHeight="1" thickBot="1">
      <c r="A14" s="380" t="s">
        <v>158</v>
      </c>
      <c r="B14" s="381"/>
      <c r="C14" s="381"/>
      <c r="D14" s="381"/>
      <c r="E14" s="381"/>
      <c r="F14" s="382"/>
      <c r="G14" s="63"/>
      <c r="H14" s="232"/>
      <c r="I14" s="232"/>
      <c r="J14" s="232"/>
      <c r="K14" s="232"/>
      <c r="L14" s="232"/>
      <c r="M14" s="232"/>
      <c r="N14" s="274" t="str">
        <f>IF(ISTEXT($G14),$G14&amp;" текст, а не число",IF($G14&lt;0,$G14&amp;" меньше нуля",IF($G14=ROUND($G14,0),"",$G14&amp;" не целое число")))</f>
        <v/>
      </c>
    </row>
    <row r="15" spans="1:253"/>
    <row r="16" spans="1:253" hidden="1">
      <c r="A16" s="49"/>
    </row>
  </sheetData>
  <sheetProtection password="C41E" sheet="1" objects="1" scenarios="1" selectLockedCells="1"/>
  <mergeCells count="13">
    <mergeCell ref="A3:H3"/>
    <mergeCell ref="I3:L3"/>
    <mergeCell ref="A4:B4"/>
    <mergeCell ref="C4:H4"/>
    <mergeCell ref="I4:I6"/>
    <mergeCell ref="E5:F5"/>
    <mergeCell ref="G5:H5"/>
    <mergeCell ref="A13:F13"/>
    <mergeCell ref="A12:F12"/>
    <mergeCell ref="J4:L5"/>
    <mergeCell ref="A5:A6"/>
    <mergeCell ref="B5:B6"/>
    <mergeCell ref="C5:D5"/>
  </mergeCells>
  <phoneticPr fontId="9" type="noConversion"/>
  <conditionalFormatting sqref="N2">
    <cfRule type="cellIs" dxfId="106" priority="40" stopIfTrue="1" operator="equal">
      <formula>"НОРМА"</formula>
    </cfRule>
    <cfRule type="cellIs" dxfId="105" priority="41" stopIfTrue="1" operator="equal">
      <formula>"ОШИБКИ"</formula>
    </cfRule>
  </conditionalFormatting>
  <conditionalFormatting sqref="A8:B8">
    <cfRule type="expression" dxfId="104" priority="42" stopIfTrue="1">
      <formula>OR(NOT(ISNONTEXT(A8)),A8&lt;0)</formula>
    </cfRule>
    <cfRule type="expression" dxfId="103" priority="43" stopIfTrue="1">
      <formula>A8&lt;&gt;ROUND(A8,0)</formula>
    </cfRule>
    <cfRule type="expression" dxfId="102" priority="44" stopIfTrue="1">
      <formula>A8&lt;C8+E8+G8</formula>
    </cfRule>
  </conditionalFormatting>
  <conditionalFormatting sqref="C8:D8">
    <cfRule type="expression" dxfId="101" priority="45" stopIfTrue="1">
      <formula>OR(NOT(ISNONTEXT(C8)),C8&lt;0)</formula>
    </cfRule>
    <cfRule type="expression" dxfId="100" priority="46" stopIfTrue="1">
      <formula>C8&lt;&gt;ROUND(C8,0)</formula>
    </cfRule>
    <cfRule type="expression" dxfId="99" priority="47" stopIfTrue="1">
      <formula>C8&gt;A8</formula>
    </cfRule>
  </conditionalFormatting>
  <conditionalFormatting sqref="E8:F8">
    <cfRule type="expression" dxfId="98" priority="48" stopIfTrue="1">
      <formula>OR(NOT(ISNONTEXT(E8)),E8&lt;0)</formula>
    </cfRule>
    <cfRule type="expression" dxfId="97" priority="49" stopIfTrue="1">
      <formula>E8&lt;&gt;ROUND(E8,0)</formula>
    </cfRule>
    <cfRule type="expression" dxfId="96" priority="50" stopIfTrue="1">
      <formula>E8&gt;A8-C8</formula>
    </cfRule>
  </conditionalFormatting>
  <conditionalFormatting sqref="G8:H8">
    <cfRule type="expression" dxfId="95" priority="51" stopIfTrue="1">
      <formula>OR(NOT(ISNONTEXT(G8)),G8&lt;0)</formula>
    </cfRule>
    <cfRule type="expression" dxfId="94" priority="52" stopIfTrue="1">
      <formula>G8&lt;&gt;ROUND(G8,0)</formula>
    </cfRule>
    <cfRule type="expression" dxfId="93" priority="53" stopIfTrue="1">
      <formula>G8&gt;A8-C8-E8</formula>
    </cfRule>
  </conditionalFormatting>
  <conditionalFormatting sqref="I8">
    <cfRule type="expression" dxfId="92" priority="54" stopIfTrue="1">
      <formula>OR(NOT(ISNONTEXT(I8)),I8&lt;0)</formula>
    </cfRule>
    <cfRule type="expression" dxfId="91" priority="55" stopIfTrue="1">
      <formula>I8+Eps&lt;J8+K8+L8</formula>
    </cfRule>
  </conditionalFormatting>
  <conditionalFormatting sqref="J8">
    <cfRule type="expression" dxfId="90" priority="56" stopIfTrue="1">
      <formula>OR(NOT(ISNONTEXT(J8)),J8&lt;0)</formula>
    </cfRule>
    <cfRule type="expression" dxfId="89" priority="57" stopIfTrue="1">
      <formula>J8&gt;I8+Eps</formula>
    </cfRule>
  </conditionalFormatting>
  <conditionalFormatting sqref="K8">
    <cfRule type="expression" dxfId="88" priority="58" stopIfTrue="1">
      <formula>OR(NOT(ISNONTEXT(K8)),K8&lt;0)</formula>
    </cfRule>
    <cfRule type="expression" dxfId="87" priority="59" stopIfTrue="1">
      <formula>K8&gt;I8-J8+Eps</formula>
    </cfRule>
  </conditionalFormatting>
  <conditionalFormatting sqref="L8">
    <cfRule type="expression" dxfId="86" priority="60" stopIfTrue="1">
      <formula>OR(NOT(ISNONTEXT(L8)),L8&lt;0)</formula>
    </cfRule>
    <cfRule type="expression" dxfId="85" priority="61" stopIfTrue="1">
      <formula>L8&gt;I8-J8-K8+Eps</formula>
    </cfRule>
  </conditionalFormatting>
  <conditionalFormatting sqref="G12:G14">
    <cfRule type="expression" dxfId="84" priority="62" stopIfTrue="1">
      <formula>OR(NOT(ISNONTEXT(G12)),G12&lt;0)</formula>
    </cfRule>
    <cfRule type="expression" dxfId="83" priority="63" stopIfTrue="1">
      <formula>G12&lt;&gt;ROUND(G12,0)</formula>
    </cfRule>
  </conditionalFormatting>
  <dataValidations count="9">
    <dataValidation type="whole" errorStyle="information" operator="greaterThanOrEqual" showInputMessage="1" showErrorMessage="1" error="недопустимое значение" sqref="A8:B8">
      <formula1>C8+E8+G8</formula1>
    </dataValidation>
    <dataValidation type="whole" errorStyle="information" showInputMessage="1" showErrorMessage="1" error="значение вне интервала допустимых значений" sqref="C8:D8">
      <formula1>0</formula1>
      <formula2>A8</formula2>
    </dataValidation>
    <dataValidation type="whole" errorStyle="information" showInputMessage="1" showErrorMessage="1" error="значение вне интервала допустимых значений" sqref="E8:F8">
      <formula1>0</formula1>
      <formula2>A8-C8</formula2>
    </dataValidation>
    <dataValidation type="whole" errorStyle="information" showInputMessage="1" showErrorMessage="1" error="значение вне интервала допустимых значений" sqref="G8:H8">
      <formula1>0</formula1>
      <formula2>A8-C8-E8</formula2>
    </dataValidation>
    <dataValidation type="decimal" errorStyle="information" operator="greaterThanOrEqual" showInputMessage="1" showErrorMessage="1" error="значение вне интервала допустимых значений" sqref="I8">
      <formula1>J8+K8+L8</formula1>
    </dataValidation>
    <dataValidation type="decimal" errorStyle="information" showInputMessage="1" showErrorMessage="1" error="недопустимое значение" sqref="J8">
      <formula1>0</formula1>
      <formula2>I8+Eps</formula2>
    </dataValidation>
    <dataValidation type="decimal" errorStyle="information" showInputMessage="1" showErrorMessage="1" error="значение вне интервала допустимых значений" sqref="K8">
      <formula1>0</formula1>
      <formula2>I8-J8+Eps</formula2>
    </dataValidation>
    <dataValidation type="decimal" errorStyle="information" showInputMessage="1" showErrorMessage="1" error="значение вне интервала допустимых значений" sqref="L8">
      <formula1>0</formula1>
      <formula2>I8-J8-K8+Eps</formula2>
    </dataValidation>
    <dataValidation type="whole" errorStyle="information" operator="greaterThanOrEqual" showInputMessage="1" showErrorMessage="1" error="недопустимое значение" sqref="G12:G14">
      <formula1>0</formula1>
    </dataValidation>
  </dataValidations>
  <pageMargins left="0.7" right="0.7" top="0.75" bottom="0.75" header="0.3" footer="0.3"/>
  <pageSetup paperSize="9" scale="9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/>
  <dimension ref="A1:IR19"/>
  <sheetViews>
    <sheetView zoomScaleNormal="110" workbookViewId="0">
      <selection activeCell="B17" sqref="B17"/>
    </sheetView>
  </sheetViews>
  <sheetFormatPr defaultColWidth="0" defaultRowHeight="15" zeroHeight="1"/>
  <cols>
    <col min="1" max="1" width="66.28515625" style="16" customWidth="1"/>
    <col min="2" max="2" width="13.7109375" style="16" customWidth="1"/>
    <col min="3" max="3" width="18" style="16" bestFit="1" customWidth="1"/>
    <col min="4" max="4" width="11.7109375" style="16" customWidth="1"/>
    <col min="5" max="5" width="14.7109375" style="16" customWidth="1"/>
    <col min="6" max="6" width="8.85546875" style="16" hidden="1" customWidth="1"/>
    <col min="7" max="7" width="60.7109375" style="16" customWidth="1"/>
    <col min="8" max="246" width="8.7109375" style="16" hidden="1" customWidth="1"/>
    <col min="247" max="247" width="8.85546875" style="16" hidden="1" customWidth="1"/>
    <col min="248" max="248" width="7.28515625" hidden="1"/>
    <col min="249" max="249" width="8.85546875" style="216" hidden="1" customWidth="1"/>
    <col min="250" max="250" width="8.7109375" style="16" hidden="1" customWidth="1"/>
    <col min="251" max="251" width="8.85546875" style="16" hidden="1" customWidth="1"/>
    <col min="252" max="252" width="7.28515625" style="16" hidden="1" customWidth="1"/>
    <col min="253" max="16384" width="8.85546875" style="16" hidden="1"/>
  </cols>
  <sheetData>
    <row r="1" spans="1:252" s="17" customFormat="1" ht="18.75">
      <c r="A1" s="885" t="s">
        <v>491</v>
      </c>
      <c r="B1" s="885"/>
      <c r="C1" s="885"/>
      <c r="D1" s="885"/>
      <c r="E1" s="885"/>
      <c r="IO1" s="216"/>
    </row>
    <row r="2" spans="1:252" s="17" customFormat="1" ht="19.5" thickBot="1">
      <c r="A2" s="384" t="s">
        <v>466</v>
      </c>
      <c r="B2" s="296"/>
      <c r="C2" s="296"/>
      <c r="D2" s="296"/>
      <c r="E2" s="296"/>
      <c r="G2" s="43" t="str">
        <f ca="1">IF(COUNTBLANK($G$5:$G$17)=13,"НОРМА","ОШИБКИ")</f>
        <v>НОРМА</v>
      </c>
      <c r="IR2" s="17" t="str">
        <f ca="1">IF(COUNTBLANK($G$5:$G$17)=13,"НОРМА","ОШИБКИ")</f>
        <v>НОРМА</v>
      </c>
    </row>
    <row r="3" spans="1:252" ht="16.5" thickTop="1" thickBot="1">
      <c r="A3" s="889" t="s">
        <v>41</v>
      </c>
      <c r="B3" s="892" t="s">
        <v>511</v>
      </c>
      <c r="C3" s="893"/>
      <c r="D3" s="893"/>
      <c r="E3" s="894"/>
    </row>
    <row r="4" spans="1:252" ht="15.75" thickBot="1">
      <c r="A4" s="890"/>
      <c r="B4" s="886" t="s">
        <v>42</v>
      </c>
      <c r="C4" s="774" t="s">
        <v>35</v>
      </c>
      <c r="D4" s="774"/>
      <c r="E4" s="888"/>
    </row>
    <row r="5" spans="1:252" s="17" customFormat="1" ht="60.75" thickBot="1">
      <c r="A5" s="891"/>
      <c r="B5" s="887"/>
      <c r="C5" s="3" t="s">
        <v>424</v>
      </c>
      <c r="D5" s="3" t="s">
        <v>370</v>
      </c>
      <c r="E5" s="26" t="s">
        <v>422</v>
      </c>
      <c r="G5" s="383" t="str">
        <f ca="1">IF(RIGHT(CELL("имяфайла",$A$1),LEN(CELL("имяфайла",$A$1))-SEARCH("]",CELL("имяфайла",$A$1)))&lt;&gt;"16","название листа нельзя менять","")</f>
        <v/>
      </c>
    </row>
    <row r="6" spans="1:252" ht="15.75" thickBot="1">
      <c r="A6" s="24">
        <v>1</v>
      </c>
      <c r="B6" s="25">
        <v>6</v>
      </c>
      <c r="C6" s="2">
        <v>7</v>
      </c>
      <c r="D6" s="2">
        <v>8</v>
      </c>
      <c r="E6" s="27">
        <v>9</v>
      </c>
    </row>
    <row r="7" spans="1:252" s="17" customFormat="1" ht="30.75" thickBot="1">
      <c r="A7" s="28" t="s">
        <v>431</v>
      </c>
      <c r="B7" s="388"/>
      <c r="C7" s="63"/>
      <c r="D7" s="63"/>
      <c r="E7" s="389"/>
      <c r="G7" s="54" t="str">
        <f t="shared" ref="G7:G17" si="0">IF(AND($H7="",$I7="",$J7=""),"",$H7&amp;"|"&amp;$I7&amp;"|"&amp;$J7)</f>
        <v/>
      </c>
      <c r="H7" s="17" t="str">
        <f t="shared" ref="H7:H17" si="1">IF(ISERROR(VALUE(SUBSTITUTE(1&amp;$B7&amp;$C7&amp;$D7&amp;$E7,",",""))),"не числовое значение в этой строке","")</f>
        <v/>
      </c>
      <c r="I7" s="17" t="str">
        <f t="shared" ref="I7:I17" si="2">IF(ISERROR($B7-$C7-$D7-$E7),"",IF($B7-$C7-$D7-$E7=0,""," Раскладка неверна"))</f>
        <v/>
      </c>
      <c r="J7" s="17" t="str">
        <f t="shared" ref="J7:J17" si="3">IF(ROUND(SUM($B7:$E7),0)=SUM($B7:$E7),"","не все числа в строке целые")</f>
        <v/>
      </c>
      <c r="IR7" s="17">
        <f ca="1">IF($IR$2="ОШИБКИ",1,0)</f>
        <v>0</v>
      </c>
    </row>
    <row r="8" spans="1:252" ht="15.75" thickBot="1">
      <c r="A8" s="387" t="s">
        <v>425</v>
      </c>
      <c r="B8" s="385"/>
      <c r="C8" s="385"/>
      <c r="D8" s="385"/>
      <c r="E8" s="386"/>
      <c r="G8" s="54" t="str">
        <f t="shared" si="0"/>
        <v/>
      </c>
      <c r="H8" s="16" t="str">
        <f t="shared" si="1"/>
        <v/>
      </c>
      <c r="I8" s="16" t="str">
        <f t="shared" si="2"/>
        <v/>
      </c>
      <c r="J8" s="16" t="str">
        <f t="shared" si="3"/>
        <v/>
      </c>
    </row>
    <row r="9" spans="1:252" s="17" customFormat="1" ht="30.75" thickBot="1">
      <c r="A9" s="28" t="s">
        <v>426</v>
      </c>
      <c r="B9" s="388"/>
      <c r="C9" s="63"/>
      <c r="D9" s="63"/>
      <c r="E9" s="389"/>
      <c r="G9" s="57" t="str">
        <f t="shared" si="0"/>
        <v/>
      </c>
      <c r="H9" s="17" t="str">
        <f t="shared" si="1"/>
        <v/>
      </c>
      <c r="I9" s="17" t="str">
        <f t="shared" si="2"/>
        <v/>
      </c>
      <c r="J9" s="17" t="str">
        <f t="shared" si="3"/>
        <v/>
      </c>
      <c r="IO9" s="216"/>
    </row>
    <row r="10" spans="1:252" s="17" customFormat="1" ht="30.75" thickBot="1">
      <c r="A10" s="28" t="s">
        <v>427</v>
      </c>
      <c r="B10" s="388"/>
      <c r="C10" s="63"/>
      <c r="D10" s="63"/>
      <c r="E10" s="389"/>
      <c r="G10" s="57" t="str">
        <f t="shared" si="0"/>
        <v/>
      </c>
      <c r="H10" s="17" t="str">
        <f t="shared" si="1"/>
        <v/>
      </c>
      <c r="I10" s="17" t="str">
        <f t="shared" si="2"/>
        <v/>
      </c>
      <c r="J10" s="17" t="str">
        <f t="shared" si="3"/>
        <v/>
      </c>
      <c r="IO10" s="216"/>
    </row>
    <row r="11" spans="1:252" s="17" customFormat="1" ht="30.75" thickBot="1">
      <c r="A11" s="28" t="s">
        <v>428</v>
      </c>
      <c r="B11" s="388"/>
      <c r="C11" s="63"/>
      <c r="D11" s="63"/>
      <c r="E11" s="389"/>
      <c r="G11" s="54" t="str">
        <f t="shared" si="0"/>
        <v/>
      </c>
      <c r="H11" s="17" t="str">
        <f t="shared" si="1"/>
        <v/>
      </c>
      <c r="I11" s="17" t="str">
        <f t="shared" si="2"/>
        <v/>
      </c>
      <c r="J11" s="17" t="str">
        <f t="shared" si="3"/>
        <v/>
      </c>
      <c r="IO11" s="216"/>
    </row>
    <row r="12" spans="1:252" s="17" customFormat="1" ht="30.75" thickBot="1">
      <c r="A12" s="28" t="s">
        <v>432</v>
      </c>
      <c r="B12" s="388"/>
      <c r="C12" s="63"/>
      <c r="D12" s="63"/>
      <c r="E12" s="389"/>
      <c r="G12" s="54" t="str">
        <f t="shared" si="0"/>
        <v/>
      </c>
      <c r="H12" s="17" t="str">
        <f t="shared" si="1"/>
        <v/>
      </c>
      <c r="I12" s="17" t="str">
        <f t="shared" si="2"/>
        <v/>
      </c>
      <c r="J12" s="17" t="str">
        <f t="shared" si="3"/>
        <v/>
      </c>
      <c r="IO12" s="216"/>
    </row>
    <row r="13" spans="1:252" ht="15.75" thickBot="1">
      <c r="A13" s="28" t="s">
        <v>433</v>
      </c>
      <c r="B13" s="388"/>
      <c r="C13" s="63"/>
      <c r="D13" s="63"/>
      <c r="E13" s="389"/>
      <c r="G13" s="54" t="str">
        <f t="shared" si="0"/>
        <v/>
      </c>
      <c r="H13" s="16" t="str">
        <f t="shared" si="1"/>
        <v/>
      </c>
      <c r="I13" s="16" t="str">
        <f t="shared" si="2"/>
        <v/>
      </c>
      <c r="J13" s="16" t="str">
        <f t="shared" si="3"/>
        <v/>
      </c>
    </row>
    <row r="14" spans="1:252" ht="15.75" thickBot="1">
      <c r="A14" s="387" t="s">
        <v>425</v>
      </c>
      <c r="B14" s="519"/>
      <c r="C14" s="519"/>
      <c r="D14" s="519"/>
      <c r="E14" s="520"/>
      <c r="G14" s="54" t="str">
        <f t="shared" si="0"/>
        <v/>
      </c>
      <c r="H14" s="16" t="str">
        <f t="shared" si="1"/>
        <v/>
      </c>
      <c r="I14" s="16" t="str">
        <f t="shared" si="2"/>
        <v/>
      </c>
      <c r="J14" s="16" t="str">
        <f t="shared" si="3"/>
        <v/>
      </c>
    </row>
    <row r="15" spans="1:252" ht="15.75" thickBot="1">
      <c r="A15" s="28" t="s">
        <v>429</v>
      </c>
      <c r="B15" s="388"/>
      <c r="C15" s="63"/>
      <c r="D15" s="63"/>
      <c r="E15" s="389"/>
      <c r="G15" s="54" t="str">
        <f t="shared" si="0"/>
        <v/>
      </c>
      <c r="H15" s="16" t="str">
        <f t="shared" si="1"/>
        <v/>
      </c>
      <c r="I15" s="16" t="str">
        <f t="shared" si="2"/>
        <v/>
      </c>
      <c r="J15" s="16" t="str">
        <f t="shared" si="3"/>
        <v/>
      </c>
    </row>
    <row r="16" spans="1:252" ht="15.75" thickBot="1">
      <c r="A16" s="28" t="s">
        <v>430</v>
      </c>
      <c r="B16" s="388"/>
      <c r="C16" s="63"/>
      <c r="D16" s="63"/>
      <c r="E16" s="389"/>
      <c r="G16" s="54" t="str">
        <f t="shared" si="0"/>
        <v/>
      </c>
      <c r="H16" s="16" t="str">
        <f t="shared" si="1"/>
        <v/>
      </c>
      <c r="I16" s="16" t="str">
        <f t="shared" si="2"/>
        <v/>
      </c>
      <c r="J16" s="16" t="str">
        <f t="shared" si="3"/>
        <v/>
      </c>
    </row>
    <row r="17" spans="1:10" ht="29.25" customHeight="1" thickBot="1">
      <c r="A17" s="28" t="s">
        <v>423</v>
      </c>
      <c r="B17" s="388"/>
      <c r="C17" s="63"/>
      <c r="D17" s="63"/>
      <c r="E17" s="389"/>
      <c r="G17" s="54" t="str">
        <f t="shared" si="0"/>
        <v/>
      </c>
      <c r="H17" s="16" t="str">
        <f t="shared" si="1"/>
        <v/>
      </c>
      <c r="I17" s="16" t="str">
        <f t="shared" si="2"/>
        <v/>
      </c>
      <c r="J17" s="16" t="str">
        <f t="shared" si="3"/>
        <v/>
      </c>
    </row>
    <row r="18" spans="1:10">
      <c r="A18" s="43"/>
    </row>
    <row r="19" spans="1:10" hidden="1">
      <c r="A19" s="43"/>
    </row>
  </sheetData>
  <sheetProtection password="C41E" sheet="1" objects="1" scenarios="1" selectLockedCells="1"/>
  <mergeCells count="5">
    <mergeCell ref="A1:E1"/>
    <mergeCell ref="B4:B5"/>
    <mergeCell ref="C4:E4"/>
    <mergeCell ref="A3:A5"/>
    <mergeCell ref="B3:E3"/>
  </mergeCells>
  <phoneticPr fontId="9" type="noConversion"/>
  <conditionalFormatting sqref="G2">
    <cfRule type="cellIs" dxfId="82" priority="45" stopIfTrue="1" operator="equal">
      <formula>"НОРМА"</formula>
    </cfRule>
    <cfRule type="cellIs" dxfId="81" priority="46" stopIfTrue="1" operator="equal">
      <formula>"ОШИБКИ"</formula>
    </cfRule>
  </conditionalFormatting>
  <conditionalFormatting sqref="B7:B17">
    <cfRule type="expression" dxfId="80" priority="47" stopIfTrue="1">
      <formula>OR(NOT(ISNONTEXT(B7)),B7&lt;0)</formula>
    </cfRule>
    <cfRule type="expression" dxfId="79" priority="48" stopIfTrue="1">
      <formula>B7&lt;&gt;ROUND(B7,0)</formula>
    </cfRule>
    <cfRule type="expression" dxfId="78" priority="49" stopIfTrue="1">
      <formula>B7&lt;C7+D7+E7</formula>
    </cfRule>
  </conditionalFormatting>
  <conditionalFormatting sqref="C7:C17">
    <cfRule type="expression" dxfId="77" priority="50" stopIfTrue="1">
      <formula>OR(NOT(ISNONTEXT(C7)),C7&lt;0)</formula>
    </cfRule>
    <cfRule type="expression" dxfId="76" priority="51" stopIfTrue="1">
      <formula>C7&lt;&gt;ROUND(C7,0)</formula>
    </cfRule>
    <cfRule type="expression" dxfId="75" priority="52" stopIfTrue="1">
      <formula>C7&gt;B7</formula>
    </cfRule>
  </conditionalFormatting>
  <conditionalFormatting sqref="D7:D17">
    <cfRule type="expression" dxfId="74" priority="53" stopIfTrue="1">
      <formula>OR(NOT(ISNONTEXT(D7)),D7&lt;0)</formula>
    </cfRule>
    <cfRule type="expression" dxfId="73" priority="54" stopIfTrue="1">
      <formula>D7&lt;&gt;ROUND(D7,0)</formula>
    </cfRule>
    <cfRule type="expression" dxfId="72" priority="55" stopIfTrue="1">
      <formula>D7&gt;B7-C7</formula>
    </cfRule>
  </conditionalFormatting>
  <conditionalFormatting sqref="E7:E17">
    <cfRule type="expression" dxfId="71" priority="56" stopIfTrue="1">
      <formula>OR(NOT(ISNONTEXT(E7)),E7&lt;0)</formula>
    </cfRule>
    <cfRule type="expression" dxfId="70" priority="57" stopIfTrue="1">
      <formula>E7&lt;&gt;ROUND(E7,0)</formula>
    </cfRule>
    <cfRule type="expression" dxfId="69" priority="58" stopIfTrue="1">
      <formula>E7&gt;B7-C7-D7</formula>
    </cfRule>
  </conditionalFormatting>
  <dataValidations count="4">
    <dataValidation type="whole" errorStyle="information" showInputMessage="1" showErrorMessage="1" error="значение вне интервала допустимых значений" sqref="D7:D17">
      <formula1>0</formula1>
      <formula2>B7-C7</formula2>
    </dataValidation>
    <dataValidation type="whole" errorStyle="information" operator="greaterThanOrEqual" showInputMessage="1" showErrorMessage="1" error="недопустимое значение" sqref="B7:B17">
      <formula1>0</formula1>
    </dataValidation>
    <dataValidation type="whole" errorStyle="information" showInputMessage="1" showErrorMessage="1" error="недопустимое значение" sqref="C7:C17">
      <formula1>0</formula1>
      <formula2>B7</formula2>
    </dataValidation>
    <dataValidation type="decimal" errorStyle="information" showInputMessage="1" showErrorMessage="1" error="значение вне интервала допустимых значений" sqref="E7:E17">
      <formula1>0</formula1>
      <formula2>B7-C7-D7</formula2>
    </dataValidation>
  </dataValidation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"/>
  <dimension ref="A1:IT103"/>
  <sheetViews>
    <sheetView workbookViewId="0">
      <selection activeCell="K58" sqref="K58"/>
    </sheetView>
  </sheetViews>
  <sheetFormatPr defaultColWidth="0" defaultRowHeight="15"/>
  <cols>
    <col min="1" max="1" width="9.140625" style="232" customWidth="1"/>
    <col min="2" max="2" width="67.140625" style="232" customWidth="1"/>
    <col min="3" max="3" width="10.7109375" style="232" customWidth="1"/>
    <col min="4" max="12" width="13.140625" style="232" customWidth="1"/>
    <col min="13" max="13" width="8.85546875" style="232" hidden="1"/>
    <col min="14" max="14" width="60.7109375" style="232" customWidth="1"/>
    <col min="15" max="251" width="8.28515625" style="232" hidden="1" customWidth="1"/>
    <col min="252" max="252" width="8.85546875" style="232" hidden="1" customWidth="1"/>
    <col min="253" max="253" width="8" style="232" hidden="1" customWidth="1"/>
    <col min="254" max="254" width="8.85546875" style="693" hidden="1" customWidth="1"/>
    <col min="255" max="16384" width="6.7109375" style="232" hidden="1"/>
  </cols>
  <sheetData>
    <row r="1" spans="1:252" ht="18.75">
      <c r="A1" s="701" t="s">
        <v>492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</row>
    <row r="2" spans="1:252" ht="19.5" thickBot="1">
      <c r="A2" s="702" t="s">
        <v>459</v>
      </c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N2" s="693" t="str">
        <f ca="1">IF(COUNTBLANK($N$3:$N$103)=101,"НОРМА","ОШИБКИ")</f>
        <v>НОРМА</v>
      </c>
      <c r="IR2" s="232" t="str">
        <f ca="1">IF(COUNTBLANK($N$3:$N$103)=101,"НОРМА","ОШИБКИ")</f>
        <v>НОРМА</v>
      </c>
    </row>
    <row r="3" spans="1:252" ht="18" customHeight="1" thickTop="1" thickBot="1">
      <c r="A3" s="895" t="s">
        <v>159</v>
      </c>
      <c r="B3" s="898" t="s">
        <v>160</v>
      </c>
      <c r="C3" s="901" t="s">
        <v>161</v>
      </c>
      <c r="D3" s="902"/>
      <c r="E3" s="902"/>
      <c r="F3" s="902"/>
      <c r="G3" s="902"/>
      <c r="H3" s="902"/>
      <c r="I3" s="902"/>
      <c r="J3" s="902"/>
      <c r="K3" s="902"/>
      <c r="L3" s="903"/>
      <c r="N3" s="232" t="str">
        <f ca="1">IF(RIGHT(CELL("имяфайла",$A$1),LEN(CELL("имяфайла",$A$1))-SEARCH("]",CELL("имяфайла",$A$1)))&lt;&gt;"17","название листа нельзя менять","")</f>
        <v/>
      </c>
    </row>
    <row r="4" spans="1:252" ht="66.75" customHeight="1" thickTop="1" thickBot="1">
      <c r="A4" s="896"/>
      <c r="B4" s="899"/>
      <c r="C4" s="904" t="s">
        <v>332</v>
      </c>
      <c r="D4" s="905"/>
      <c r="E4" s="904" t="s">
        <v>333</v>
      </c>
      <c r="F4" s="905"/>
      <c r="G4" s="904" t="s">
        <v>334</v>
      </c>
      <c r="H4" s="905"/>
      <c r="I4" s="904" t="s">
        <v>335</v>
      </c>
      <c r="J4" s="905"/>
      <c r="K4" s="904" t="s">
        <v>336</v>
      </c>
      <c r="L4" s="905"/>
    </row>
    <row r="5" spans="1:252" ht="90.75" thickBot="1">
      <c r="A5" s="897"/>
      <c r="B5" s="900"/>
      <c r="C5" s="703" t="s">
        <v>545</v>
      </c>
      <c r="D5" s="704" t="s">
        <v>546</v>
      </c>
      <c r="E5" s="703" t="s">
        <v>545</v>
      </c>
      <c r="F5" s="704" t="s">
        <v>546</v>
      </c>
      <c r="G5" s="703" t="s">
        <v>545</v>
      </c>
      <c r="H5" s="704" t="s">
        <v>546</v>
      </c>
      <c r="I5" s="703" t="s">
        <v>545</v>
      </c>
      <c r="J5" s="704" t="s">
        <v>546</v>
      </c>
      <c r="K5" s="703" t="s">
        <v>545</v>
      </c>
      <c r="L5" s="704" t="s">
        <v>546</v>
      </c>
      <c r="P5" s="705"/>
    </row>
    <row r="6" spans="1:252" ht="15.75" thickBot="1">
      <c r="A6" s="706">
        <v>1</v>
      </c>
      <c r="B6" s="707">
        <v>2</v>
      </c>
      <c r="C6" s="706">
        <v>3</v>
      </c>
      <c r="D6" s="707">
        <v>4</v>
      </c>
      <c r="E6" s="706">
        <v>5</v>
      </c>
      <c r="F6" s="708">
        <v>6</v>
      </c>
      <c r="G6" s="709">
        <v>7</v>
      </c>
      <c r="H6" s="709">
        <v>8</v>
      </c>
      <c r="I6" s="709">
        <v>9</v>
      </c>
      <c r="J6" s="709">
        <v>10</v>
      </c>
      <c r="K6" s="709">
        <v>11</v>
      </c>
      <c r="L6" s="709">
        <v>12</v>
      </c>
      <c r="M6" s="695"/>
      <c r="N6" s="695"/>
      <c r="O6" s="710"/>
      <c r="P6" s="711"/>
      <c r="Q6" s="711"/>
      <c r="R6" s="711"/>
      <c r="S6" s="711"/>
      <c r="T6" s="710"/>
      <c r="V6" s="710"/>
      <c r="W6" s="695"/>
      <c r="X6" s="695"/>
      <c r="Y6" s="695"/>
      <c r="Z6" s="695"/>
      <c r="AA6" s="695"/>
      <c r="AB6" s="695"/>
      <c r="AC6" s="695"/>
      <c r="AD6" s="695"/>
      <c r="AE6" s="695"/>
      <c r="AF6" s="695"/>
      <c r="AG6" s="695"/>
      <c r="AH6" s="695"/>
      <c r="AI6" s="695"/>
      <c r="AJ6" s="695"/>
      <c r="AK6" s="695"/>
      <c r="AL6" s="695"/>
      <c r="AM6" s="695"/>
    </row>
    <row r="7" spans="1:252" ht="15.75" thickBot="1">
      <c r="A7" s="712" t="s">
        <v>303</v>
      </c>
      <c r="B7" s="712" t="s">
        <v>178</v>
      </c>
      <c r="C7" s="63"/>
      <c r="D7" s="64"/>
      <c r="E7" s="63"/>
      <c r="F7" s="64"/>
      <c r="G7" s="63"/>
      <c r="H7" s="64"/>
      <c r="I7" s="680"/>
      <c r="J7" s="64"/>
      <c r="K7" s="681"/>
      <c r="L7" s="682"/>
      <c r="N7" s="274" t="str">
        <f t="shared" ref="N7:N38" si="0">IF(AND($O7="",$P7="",$Q7="",$R7="",$S7="",$T7="",$U7="",$V7="",$W7="",$X7="",$Y7=""),"",$O7&amp;"|"&amp;$P7&amp;"|"&amp;$Q7&amp;"|"&amp;$R7&amp;"|"&amp;$S7&amp;"|"&amp;$T7&amp;"|"&amp;$U7&amp;"|"&amp;$V7&amp;"|"&amp;$W7&amp;"|"&amp;$X7&amp;"|"&amp;$Y7)</f>
        <v/>
      </c>
      <c r="O7" s="232" t="str">
        <f t="shared" ref="O7:O38" si="1">IF(ISERROR(VALUE(SUBSTITUTE(1&amp;$C7&amp;$D7&amp;$E7&amp;$F7&amp;$G7&amp;$H7&amp;$I7&amp;$J7,",",""))),"не числовое значение в этой строке","")</f>
        <v/>
      </c>
      <c r="P7" s="405" t="str">
        <f t="shared" ref="P7:P38" si="2">IF(ISTEXT($D7),"",IF(AND($D7&gt;0,$C7=0)," % от чего в графе 4",IF(AND($D7&gt;=0,$D7&lt;=1,$D7=ROUND($D7,3)),"",$D7&amp;" недопустимое значение в графе 4")))</f>
        <v/>
      </c>
      <c r="Q7" s="405" t="str">
        <f t="shared" ref="Q7:Q38" si="3">IF(ISTEXT($F7),"",IF(AND($F7&gt;0,$E7=0)," % от чего в графе 6",IF(AND($F7&gt;=0,$F7&lt;=1,$F7=ROUND($F7,3)),"",$F7&amp;"недопустимое значение в графе 6")))</f>
        <v/>
      </c>
      <c r="R7" s="405" t="str">
        <f t="shared" ref="R7:R38" si="4">IF(ISTEXT($H7),"",IF(AND($H7&gt;0,$G7=0)," % от чего в графе8",IF(AND($H7&gt;=0,$H7&lt;=1,$H7=ROUND($H7,3)),"",$H7&amp;"недопустимое значение в графе 8")))</f>
        <v/>
      </c>
      <c r="S7" s="405" t="str">
        <f t="shared" ref="S7:S38" si="5">IF(ISTEXT($J7),"",IF(AND($J7&gt;0,$I7=0)," % от чего в графе 10",IF(AND($J7&gt;=0,$J7&lt;=1,$J7=ROUND($J7,3)),"",$J7&amp;"недопустимое значение в графе10")))</f>
        <v/>
      </c>
      <c r="T7" s="405" t="str">
        <f t="shared" ref="T7:T38" si="6">IF(ISTEXT($L7),"",IF(AND($L7&gt;0,$K7=0)," % от чего в графе 12",IF(AND($L7&gt;=0,$L7&lt;=1,$L7=ROUND($L7,3)),"",$L7&amp;"недопустимое значение в графе12")))</f>
        <v/>
      </c>
      <c r="U7" s="232" t="str">
        <f t="shared" ref="U7:U38" si="7">IF(ISTEXT($C7),$C7&amp;" не число в графе 3",IF($C7&lt;0,$C7&amp;" меньше нуля",IF($C7=ROUND($C7,0),"",$C7&amp;" не целое число  в графе 3")))</f>
        <v/>
      </c>
      <c r="V7" s="232" t="str">
        <f t="shared" ref="V7:V38" si="8">IF(ISTEXT($E7),$E7&amp;" не число в графе 5",IF($E7&lt;0,$E7&amp;" меньше нуля",IF($E7=ROUND($E7,0),"",$E7&amp;" не целое число  в графе 5")))</f>
        <v/>
      </c>
      <c r="W7" s="232" t="str">
        <f t="shared" ref="W7:W38" si="9">IF(ISTEXT($G7),$G7&amp;" не число в графе 7",IF($G7&lt;0,$G7&amp;" меньше нуля",IF($G7=ROUND($G7,0),"",$G7&amp;" не целое число  в графе 7")))</f>
        <v/>
      </c>
      <c r="X7" s="232" t="str">
        <f t="shared" ref="X7:X38" si="10">IF(ISTEXT($I7),$I7&amp;" не число в графе 3",IF($I7&lt;0,$I7&amp;" меньше нуля",IF($I7=ROUND($I7,0),"",$I7&amp;" не целое число  в графе 9")))</f>
        <v/>
      </c>
      <c r="Y7" s="232" t="str">
        <f t="shared" ref="Y7:Y38" si="11">IF(ISTEXT($K7),$K7&amp;" не число в графе 3",IF($K7&lt;0,$K7&amp;" меньше нуля",IF($K7=ROUND($K7,0),"",$K7&amp;" не целое число  в графе 11")))</f>
        <v/>
      </c>
      <c r="IR7" s="713">
        <f ca="1">IF($IR$2="ОШИБКИ",1,0)</f>
        <v>0</v>
      </c>
    </row>
    <row r="8" spans="1:252" ht="15.75" thickBot="1">
      <c r="A8" s="712" t="s">
        <v>304</v>
      </c>
      <c r="B8" s="712" t="s">
        <v>180</v>
      </c>
      <c r="C8" s="63"/>
      <c r="D8" s="64"/>
      <c r="E8" s="63"/>
      <c r="F8" s="64"/>
      <c r="G8" s="63"/>
      <c r="H8" s="64"/>
      <c r="I8" s="63"/>
      <c r="J8" s="64"/>
      <c r="K8" s="681"/>
      <c r="L8" s="682"/>
      <c r="N8" s="274" t="str">
        <f t="shared" si="0"/>
        <v/>
      </c>
      <c r="O8" s="232" t="str">
        <f t="shared" si="1"/>
        <v/>
      </c>
      <c r="P8" s="232" t="str">
        <f t="shared" si="2"/>
        <v/>
      </c>
      <c r="Q8" s="232" t="str">
        <f t="shared" si="3"/>
        <v/>
      </c>
      <c r="R8" s="232" t="str">
        <f t="shared" si="4"/>
        <v/>
      </c>
      <c r="S8" s="232" t="str">
        <f t="shared" si="5"/>
        <v/>
      </c>
      <c r="T8" s="232" t="str">
        <f t="shared" si="6"/>
        <v/>
      </c>
      <c r="U8" s="232" t="str">
        <f t="shared" si="7"/>
        <v/>
      </c>
      <c r="V8" s="232" t="str">
        <f t="shared" si="8"/>
        <v/>
      </c>
      <c r="W8" s="232" t="str">
        <f t="shared" si="9"/>
        <v/>
      </c>
      <c r="X8" s="232" t="str">
        <f t="shared" si="10"/>
        <v/>
      </c>
      <c r="Y8" s="232" t="str">
        <f t="shared" si="11"/>
        <v/>
      </c>
    </row>
    <row r="9" spans="1:252" ht="30.75" thickBot="1">
      <c r="A9" s="712" t="s">
        <v>318</v>
      </c>
      <c r="B9" s="712" t="s">
        <v>226</v>
      </c>
      <c r="C9" s="63"/>
      <c r="D9" s="64"/>
      <c r="E9" s="63"/>
      <c r="F9" s="64"/>
      <c r="G9" s="63"/>
      <c r="H9" s="64"/>
      <c r="I9" s="63"/>
      <c r="J9" s="64"/>
      <c r="K9" s="681"/>
      <c r="L9" s="682"/>
      <c r="N9" s="274" t="str">
        <f t="shared" si="0"/>
        <v/>
      </c>
      <c r="O9" s="232" t="str">
        <f t="shared" si="1"/>
        <v/>
      </c>
      <c r="P9" s="232" t="str">
        <f t="shared" si="2"/>
        <v/>
      </c>
      <c r="Q9" s="232" t="str">
        <f t="shared" si="3"/>
        <v/>
      </c>
      <c r="R9" s="232" t="str">
        <f t="shared" si="4"/>
        <v/>
      </c>
      <c r="S9" s="232" t="str">
        <f t="shared" si="5"/>
        <v/>
      </c>
      <c r="T9" s="232" t="str">
        <f t="shared" si="6"/>
        <v/>
      </c>
      <c r="U9" s="232" t="str">
        <f t="shared" si="7"/>
        <v/>
      </c>
      <c r="V9" s="232" t="str">
        <f t="shared" si="8"/>
        <v/>
      </c>
      <c r="W9" s="232" t="str">
        <f t="shared" si="9"/>
        <v/>
      </c>
      <c r="X9" s="232" t="str">
        <f t="shared" si="10"/>
        <v/>
      </c>
      <c r="Y9" s="232" t="str">
        <f t="shared" si="11"/>
        <v/>
      </c>
    </row>
    <row r="10" spans="1:252" ht="45.75" thickBot="1">
      <c r="A10" s="712" t="s">
        <v>297</v>
      </c>
      <c r="B10" s="712" t="s">
        <v>298</v>
      </c>
      <c r="C10" s="63"/>
      <c r="D10" s="64"/>
      <c r="E10" s="63"/>
      <c r="F10" s="64"/>
      <c r="G10" s="63"/>
      <c r="H10" s="64"/>
      <c r="I10" s="63"/>
      <c r="J10" s="64"/>
      <c r="K10" s="681"/>
      <c r="L10" s="682"/>
      <c r="N10" s="274" t="str">
        <f t="shared" si="0"/>
        <v/>
      </c>
      <c r="O10" s="232" t="str">
        <f t="shared" si="1"/>
        <v/>
      </c>
      <c r="P10" s="232" t="str">
        <f t="shared" si="2"/>
        <v/>
      </c>
      <c r="Q10" s="232" t="str">
        <f t="shared" si="3"/>
        <v/>
      </c>
      <c r="R10" s="232" t="str">
        <f t="shared" si="4"/>
        <v/>
      </c>
      <c r="S10" s="232" t="str">
        <f t="shared" si="5"/>
        <v/>
      </c>
      <c r="T10" s="232" t="str">
        <f t="shared" si="6"/>
        <v/>
      </c>
      <c r="U10" s="232" t="str">
        <f t="shared" si="7"/>
        <v/>
      </c>
      <c r="V10" s="232" t="str">
        <f t="shared" si="8"/>
        <v/>
      </c>
      <c r="W10" s="232" t="str">
        <f t="shared" si="9"/>
        <v/>
      </c>
      <c r="X10" s="232" t="str">
        <f t="shared" si="10"/>
        <v/>
      </c>
      <c r="Y10" s="232" t="str">
        <f t="shared" si="11"/>
        <v/>
      </c>
    </row>
    <row r="11" spans="1:252" ht="45.75" thickBot="1">
      <c r="A11" s="712" t="s">
        <v>299</v>
      </c>
      <c r="B11" s="712" t="s">
        <v>300</v>
      </c>
      <c r="C11" s="63"/>
      <c r="D11" s="64"/>
      <c r="E11" s="63"/>
      <c r="F11" s="64"/>
      <c r="G11" s="63"/>
      <c r="H11" s="64"/>
      <c r="I11" s="63"/>
      <c r="J11" s="64"/>
      <c r="K11" s="681"/>
      <c r="L11" s="682"/>
      <c r="N11" s="274" t="str">
        <f t="shared" si="0"/>
        <v/>
      </c>
      <c r="O11" s="232" t="str">
        <f t="shared" si="1"/>
        <v/>
      </c>
      <c r="P11" s="232" t="str">
        <f t="shared" si="2"/>
        <v/>
      </c>
      <c r="Q11" s="232" t="str">
        <f t="shared" si="3"/>
        <v/>
      </c>
      <c r="R11" s="232" t="str">
        <f t="shared" si="4"/>
        <v/>
      </c>
      <c r="S11" s="232" t="str">
        <f t="shared" si="5"/>
        <v/>
      </c>
      <c r="T11" s="232" t="str">
        <f t="shared" si="6"/>
        <v/>
      </c>
      <c r="U11" s="232" t="str">
        <f t="shared" si="7"/>
        <v/>
      </c>
      <c r="V11" s="232" t="str">
        <f t="shared" si="8"/>
        <v/>
      </c>
      <c r="W11" s="232" t="str">
        <f t="shared" si="9"/>
        <v/>
      </c>
      <c r="X11" s="232" t="str">
        <f t="shared" si="10"/>
        <v/>
      </c>
      <c r="Y11" s="232" t="str">
        <f t="shared" si="11"/>
        <v/>
      </c>
    </row>
    <row r="12" spans="1:252" ht="30.75" thickBot="1">
      <c r="A12" s="712" t="s">
        <v>512</v>
      </c>
      <c r="B12" s="712" t="s">
        <v>213</v>
      </c>
      <c r="C12" s="63"/>
      <c r="D12" s="64"/>
      <c r="E12" s="63"/>
      <c r="F12" s="64"/>
      <c r="G12" s="63"/>
      <c r="H12" s="64"/>
      <c r="I12" s="63"/>
      <c r="J12" s="64"/>
      <c r="K12" s="681"/>
      <c r="L12" s="682"/>
      <c r="N12" s="274" t="str">
        <f t="shared" si="0"/>
        <v/>
      </c>
      <c r="O12" s="232" t="str">
        <f t="shared" si="1"/>
        <v/>
      </c>
      <c r="P12" s="232" t="str">
        <f t="shared" si="2"/>
        <v/>
      </c>
      <c r="Q12" s="232" t="str">
        <f t="shared" si="3"/>
        <v/>
      </c>
      <c r="R12" s="232" t="str">
        <f t="shared" si="4"/>
        <v/>
      </c>
      <c r="S12" s="232" t="str">
        <f t="shared" si="5"/>
        <v/>
      </c>
      <c r="T12" s="232" t="str">
        <f t="shared" si="6"/>
        <v/>
      </c>
      <c r="U12" s="232" t="str">
        <f t="shared" si="7"/>
        <v/>
      </c>
      <c r="V12" s="232" t="str">
        <f t="shared" si="8"/>
        <v/>
      </c>
      <c r="W12" s="232" t="str">
        <f t="shared" si="9"/>
        <v/>
      </c>
      <c r="X12" s="232" t="str">
        <f t="shared" si="10"/>
        <v/>
      </c>
      <c r="Y12" s="232" t="str">
        <f t="shared" si="11"/>
        <v/>
      </c>
    </row>
    <row r="13" spans="1:252" ht="30.75" thickBot="1">
      <c r="A13" s="712" t="s">
        <v>513</v>
      </c>
      <c r="B13" s="712" t="s">
        <v>214</v>
      </c>
      <c r="C13" s="63"/>
      <c r="D13" s="64"/>
      <c r="E13" s="63"/>
      <c r="F13" s="64"/>
      <c r="G13" s="63"/>
      <c r="H13" s="64"/>
      <c r="I13" s="63"/>
      <c r="J13" s="64"/>
      <c r="K13" s="681"/>
      <c r="L13" s="682"/>
      <c r="N13" s="274" t="str">
        <f t="shared" si="0"/>
        <v/>
      </c>
      <c r="O13" s="232" t="str">
        <f t="shared" si="1"/>
        <v/>
      </c>
      <c r="P13" s="232" t="str">
        <f t="shared" si="2"/>
        <v/>
      </c>
      <c r="Q13" s="232" t="str">
        <f t="shared" si="3"/>
        <v/>
      </c>
      <c r="R13" s="232" t="str">
        <f t="shared" si="4"/>
        <v/>
      </c>
      <c r="S13" s="232" t="str">
        <f t="shared" si="5"/>
        <v/>
      </c>
      <c r="T13" s="232" t="str">
        <f t="shared" si="6"/>
        <v/>
      </c>
      <c r="U13" s="232" t="str">
        <f t="shared" si="7"/>
        <v/>
      </c>
      <c r="V13" s="232" t="str">
        <f t="shared" si="8"/>
        <v/>
      </c>
      <c r="W13" s="232" t="str">
        <f t="shared" si="9"/>
        <v/>
      </c>
      <c r="X13" s="232" t="str">
        <f t="shared" si="10"/>
        <v/>
      </c>
      <c r="Y13" s="232" t="str">
        <f t="shared" si="11"/>
        <v/>
      </c>
    </row>
    <row r="14" spans="1:252" ht="30.75" thickBot="1">
      <c r="A14" s="712" t="s">
        <v>514</v>
      </c>
      <c r="B14" s="712" t="s">
        <v>215</v>
      </c>
      <c r="C14" s="63"/>
      <c r="D14" s="64"/>
      <c r="E14" s="63"/>
      <c r="F14" s="64"/>
      <c r="G14" s="63"/>
      <c r="H14" s="64"/>
      <c r="I14" s="63"/>
      <c r="J14" s="64"/>
      <c r="K14" s="681"/>
      <c r="L14" s="682"/>
      <c r="N14" s="274" t="str">
        <f t="shared" si="0"/>
        <v/>
      </c>
      <c r="O14" s="232" t="str">
        <f t="shared" si="1"/>
        <v/>
      </c>
      <c r="P14" s="232" t="str">
        <f t="shared" si="2"/>
        <v/>
      </c>
      <c r="Q14" s="232" t="str">
        <f t="shared" si="3"/>
        <v/>
      </c>
      <c r="R14" s="232" t="str">
        <f t="shared" si="4"/>
        <v/>
      </c>
      <c r="S14" s="232" t="str">
        <f t="shared" si="5"/>
        <v/>
      </c>
      <c r="T14" s="232" t="str">
        <f t="shared" si="6"/>
        <v/>
      </c>
      <c r="U14" s="232" t="str">
        <f t="shared" si="7"/>
        <v/>
      </c>
      <c r="V14" s="232" t="str">
        <f t="shared" si="8"/>
        <v/>
      </c>
      <c r="W14" s="232" t="str">
        <f t="shared" si="9"/>
        <v/>
      </c>
      <c r="X14" s="232" t="str">
        <f t="shared" si="10"/>
        <v/>
      </c>
      <c r="Y14" s="232" t="str">
        <f t="shared" si="11"/>
        <v/>
      </c>
    </row>
    <row r="15" spans="1:252" ht="30.75" thickBot="1">
      <c r="A15" s="712" t="s">
        <v>515</v>
      </c>
      <c r="B15" s="712" t="s">
        <v>216</v>
      </c>
      <c r="C15" s="63"/>
      <c r="D15" s="64"/>
      <c r="E15" s="63"/>
      <c r="F15" s="64"/>
      <c r="G15" s="63"/>
      <c r="H15" s="64"/>
      <c r="I15" s="63"/>
      <c r="J15" s="64"/>
      <c r="K15" s="681"/>
      <c r="L15" s="682"/>
      <c r="N15" s="274" t="str">
        <f t="shared" si="0"/>
        <v/>
      </c>
      <c r="O15" s="232" t="str">
        <f t="shared" si="1"/>
        <v/>
      </c>
      <c r="P15" s="232" t="str">
        <f t="shared" si="2"/>
        <v/>
      </c>
      <c r="Q15" s="232" t="str">
        <f t="shared" si="3"/>
        <v/>
      </c>
      <c r="R15" s="232" t="str">
        <f t="shared" si="4"/>
        <v/>
      </c>
      <c r="S15" s="232" t="str">
        <f t="shared" si="5"/>
        <v/>
      </c>
      <c r="T15" s="232" t="str">
        <f t="shared" si="6"/>
        <v/>
      </c>
      <c r="U15" s="232" t="str">
        <f t="shared" si="7"/>
        <v/>
      </c>
      <c r="V15" s="232" t="str">
        <f t="shared" si="8"/>
        <v/>
      </c>
      <c r="W15" s="232" t="str">
        <f t="shared" si="9"/>
        <v/>
      </c>
      <c r="X15" s="232" t="str">
        <f t="shared" si="10"/>
        <v/>
      </c>
      <c r="Y15" s="232" t="str">
        <f t="shared" si="11"/>
        <v/>
      </c>
    </row>
    <row r="16" spans="1:252" ht="30.75" thickBot="1">
      <c r="A16" s="712" t="s">
        <v>611</v>
      </c>
      <c r="B16" s="712" t="s">
        <v>217</v>
      </c>
      <c r="C16" s="63"/>
      <c r="D16" s="64"/>
      <c r="E16" s="63"/>
      <c r="F16" s="64"/>
      <c r="G16" s="63"/>
      <c r="H16" s="64"/>
      <c r="I16" s="63"/>
      <c r="J16" s="64"/>
      <c r="K16" s="681"/>
      <c r="L16" s="682"/>
      <c r="N16" s="274" t="str">
        <f t="shared" si="0"/>
        <v/>
      </c>
      <c r="O16" s="232" t="str">
        <f t="shared" si="1"/>
        <v/>
      </c>
      <c r="P16" s="232" t="str">
        <f t="shared" si="2"/>
        <v/>
      </c>
      <c r="Q16" s="232" t="str">
        <f t="shared" si="3"/>
        <v/>
      </c>
      <c r="R16" s="232" t="str">
        <f t="shared" si="4"/>
        <v/>
      </c>
      <c r="S16" s="232" t="str">
        <f t="shared" si="5"/>
        <v/>
      </c>
      <c r="T16" s="232" t="str">
        <f t="shared" si="6"/>
        <v/>
      </c>
      <c r="U16" s="232" t="str">
        <f t="shared" si="7"/>
        <v/>
      </c>
      <c r="V16" s="232" t="str">
        <f t="shared" si="8"/>
        <v/>
      </c>
      <c r="W16" s="232" t="str">
        <f t="shared" si="9"/>
        <v/>
      </c>
      <c r="X16" s="232" t="str">
        <f t="shared" si="10"/>
        <v/>
      </c>
      <c r="Y16" s="232" t="str">
        <f t="shared" si="11"/>
        <v/>
      </c>
    </row>
    <row r="17" spans="1:25" ht="30.75" thickBot="1">
      <c r="A17" s="712" t="s">
        <v>516</v>
      </c>
      <c r="B17" s="712" t="s">
        <v>218</v>
      </c>
      <c r="C17" s="63"/>
      <c r="D17" s="64"/>
      <c r="E17" s="63"/>
      <c r="F17" s="64"/>
      <c r="G17" s="63"/>
      <c r="H17" s="64"/>
      <c r="I17" s="63"/>
      <c r="J17" s="64"/>
      <c r="K17" s="681"/>
      <c r="L17" s="682"/>
      <c r="N17" s="274" t="str">
        <f t="shared" si="0"/>
        <v/>
      </c>
      <c r="O17" s="232" t="str">
        <f t="shared" si="1"/>
        <v/>
      </c>
      <c r="P17" s="232" t="str">
        <f t="shared" si="2"/>
        <v/>
      </c>
      <c r="Q17" s="232" t="str">
        <f t="shared" si="3"/>
        <v/>
      </c>
      <c r="R17" s="232" t="str">
        <f t="shared" si="4"/>
        <v/>
      </c>
      <c r="S17" s="232" t="str">
        <f t="shared" si="5"/>
        <v/>
      </c>
      <c r="T17" s="232" t="str">
        <f t="shared" si="6"/>
        <v/>
      </c>
      <c r="U17" s="232" t="str">
        <f t="shared" si="7"/>
        <v/>
      </c>
      <c r="V17" s="232" t="str">
        <f t="shared" si="8"/>
        <v/>
      </c>
      <c r="W17" s="232" t="str">
        <f t="shared" si="9"/>
        <v/>
      </c>
      <c r="X17" s="232" t="str">
        <f t="shared" si="10"/>
        <v/>
      </c>
      <c r="Y17" s="232" t="str">
        <f t="shared" si="11"/>
        <v/>
      </c>
    </row>
    <row r="18" spans="1:25" ht="30.75" thickBot="1">
      <c r="A18" s="712" t="s">
        <v>517</v>
      </c>
      <c r="B18" s="712" t="s">
        <v>219</v>
      </c>
      <c r="C18" s="63"/>
      <c r="D18" s="64"/>
      <c r="E18" s="63"/>
      <c r="F18" s="64"/>
      <c r="G18" s="63"/>
      <c r="H18" s="64"/>
      <c r="I18" s="63"/>
      <c r="J18" s="64"/>
      <c r="K18" s="681"/>
      <c r="L18" s="682"/>
      <c r="N18" s="274" t="str">
        <f t="shared" si="0"/>
        <v/>
      </c>
      <c r="O18" s="232" t="str">
        <f t="shared" si="1"/>
        <v/>
      </c>
      <c r="P18" s="232" t="str">
        <f t="shared" si="2"/>
        <v/>
      </c>
      <c r="Q18" s="232" t="str">
        <f t="shared" si="3"/>
        <v/>
      </c>
      <c r="R18" s="232" t="str">
        <f t="shared" si="4"/>
        <v/>
      </c>
      <c r="S18" s="232" t="str">
        <f t="shared" si="5"/>
        <v/>
      </c>
      <c r="T18" s="232" t="str">
        <f t="shared" si="6"/>
        <v/>
      </c>
      <c r="U18" s="232" t="str">
        <f t="shared" si="7"/>
        <v/>
      </c>
      <c r="V18" s="232" t="str">
        <f t="shared" si="8"/>
        <v/>
      </c>
      <c r="W18" s="232" t="str">
        <f t="shared" si="9"/>
        <v/>
      </c>
      <c r="X18" s="232" t="str">
        <f t="shared" si="10"/>
        <v/>
      </c>
      <c r="Y18" s="232" t="str">
        <f t="shared" si="11"/>
        <v/>
      </c>
    </row>
    <row r="19" spans="1:25" ht="30.75" thickBot="1">
      <c r="A19" s="712" t="s">
        <v>610</v>
      </c>
      <c r="B19" s="712" t="s">
        <v>220</v>
      </c>
      <c r="C19" s="63"/>
      <c r="D19" s="64"/>
      <c r="E19" s="63"/>
      <c r="F19" s="64"/>
      <c r="G19" s="63"/>
      <c r="H19" s="64"/>
      <c r="I19" s="63"/>
      <c r="J19" s="64"/>
      <c r="K19" s="681"/>
      <c r="L19" s="682"/>
      <c r="N19" s="274" t="str">
        <f t="shared" si="0"/>
        <v/>
      </c>
      <c r="O19" s="232" t="str">
        <f t="shared" si="1"/>
        <v/>
      </c>
      <c r="P19" s="232" t="str">
        <f t="shared" si="2"/>
        <v/>
      </c>
      <c r="Q19" s="232" t="str">
        <f t="shared" si="3"/>
        <v/>
      </c>
      <c r="R19" s="232" t="str">
        <f t="shared" si="4"/>
        <v/>
      </c>
      <c r="S19" s="232" t="str">
        <f t="shared" si="5"/>
        <v/>
      </c>
      <c r="T19" s="232" t="str">
        <f t="shared" si="6"/>
        <v/>
      </c>
      <c r="U19" s="232" t="str">
        <f t="shared" si="7"/>
        <v/>
      </c>
      <c r="V19" s="232" t="str">
        <f t="shared" si="8"/>
        <v/>
      </c>
      <c r="W19" s="232" t="str">
        <f t="shared" si="9"/>
        <v/>
      </c>
      <c r="X19" s="232" t="str">
        <f t="shared" si="10"/>
        <v/>
      </c>
      <c r="Y19" s="232" t="str">
        <f t="shared" si="11"/>
        <v/>
      </c>
    </row>
    <row r="20" spans="1:25" ht="30.75" thickBot="1">
      <c r="A20" s="712" t="s">
        <v>609</v>
      </c>
      <c r="B20" s="712" t="s">
        <v>221</v>
      </c>
      <c r="C20" s="63"/>
      <c r="D20" s="64"/>
      <c r="E20" s="63"/>
      <c r="F20" s="64"/>
      <c r="G20" s="63"/>
      <c r="H20" s="64"/>
      <c r="I20" s="63"/>
      <c r="J20" s="64"/>
      <c r="K20" s="681"/>
      <c r="L20" s="682"/>
      <c r="N20" s="274" t="str">
        <f t="shared" si="0"/>
        <v/>
      </c>
      <c r="O20" s="232" t="str">
        <f t="shared" si="1"/>
        <v/>
      </c>
      <c r="P20" s="232" t="str">
        <f t="shared" si="2"/>
        <v/>
      </c>
      <c r="Q20" s="232" t="str">
        <f t="shared" si="3"/>
        <v/>
      </c>
      <c r="R20" s="232" t="str">
        <f t="shared" si="4"/>
        <v/>
      </c>
      <c r="S20" s="232" t="str">
        <f t="shared" si="5"/>
        <v/>
      </c>
      <c r="T20" s="232" t="str">
        <f t="shared" si="6"/>
        <v/>
      </c>
      <c r="U20" s="232" t="str">
        <f t="shared" si="7"/>
        <v/>
      </c>
      <c r="V20" s="232" t="str">
        <f t="shared" si="8"/>
        <v/>
      </c>
      <c r="W20" s="232" t="str">
        <f t="shared" si="9"/>
        <v/>
      </c>
      <c r="X20" s="232" t="str">
        <f t="shared" si="10"/>
        <v/>
      </c>
      <c r="Y20" s="232" t="str">
        <f t="shared" si="11"/>
        <v/>
      </c>
    </row>
    <row r="21" spans="1:25" ht="30.75" thickBot="1">
      <c r="A21" s="712" t="s">
        <v>608</v>
      </c>
      <c r="B21" s="712" t="s">
        <v>222</v>
      </c>
      <c r="C21" s="63"/>
      <c r="D21" s="64"/>
      <c r="E21" s="63"/>
      <c r="F21" s="64"/>
      <c r="G21" s="63"/>
      <c r="H21" s="64"/>
      <c r="I21" s="63"/>
      <c r="J21" s="64"/>
      <c r="K21" s="681"/>
      <c r="L21" s="682"/>
      <c r="N21" s="274" t="str">
        <f t="shared" si="0"/>
        <v/>
      </c>
      <c r="O21" s="232" t="str">
        <f t="shared" si="1"/>
        <v/>
      </c>
      <c r="P21" s="232" t="str">
        <f t="shared" si="2"/>
        <v/>
      </c>
      <c r="Q21" s="232" t="str">
        <f t="shared" si="3"/>
        <v/>
      </c>
      <c r="R21" s="232" t="str">
        <f t="shared" si="4"/>
        <v/>
      </c>
      <c r="S21" s="232" t="str">
        <f t="shared" si="5"/>
        <v/>
      </c>
      <c r="T21" s="232" t="str">
        <f t="shared" si="6"/>
        <v/>
      </c>
      <c r="U21" s="232" t="str">
        <f t="shared" si="7"/>
        <v/>
      </c>
      <c r="V21" s="232" t="str">
        <f t="shared" si="8"/>
        <v/>
      </c>
      <c r="W21" s="232" t="str">
        <f t="shared" si="9"/>
        <v/>
      </c>
      <c r="X21" s="232" t="str">
        <f t="shared" si="10"/>
        <v/>
      </c>
      <c r="Y21" s="232" t="str">
        <f t="shared" si="11"/>
        <v/>
      </c>
    </row>
    <row r="22" spans="1:25" ht="30.75" thickBot="1">
      <c r="A22" s="712" t="s">
        <v>607</v>
      </c>
      <c r="B22" s="712" t="s">
        <v>223</v>
      </c>
      <c r="C22" s="63"/>
      <c r="D22" s="64"/>
      <c r="E22" s="63"/>
      <c r="F22" s="64"/>
      <c r="G22" s="63"/>
      <c r="H22" s="64"/>
      <c r="I22" s="63"/>
      <c r="J22" s="64"/>
      <c r="K22" s="681"/>
      <c r="L22" s="682"/>
      <c r="N22" s="274" t="str">
        <f t="shared" si="0"/>
        <v/>
      </c>
      <c r="O22" s="232" t="str">
        <f t="shared" si="1"/>
        <v/>
      </c>
      <c r="P22" s="232" t="str">
        <f t="shared" si="2"/>
        <v/>
      </c>
      <c r="Q22" s="232" t="str">
        <f t="shared" si="3"/>
        <v/>
      </c>
      <c r="R22" s="232" t="str">
        <f t="shared" si="4"/>
        <v/>
      </c>
      <c r="S22" s="232" t="str">
        <f t="shared" si="5"/>
        <v/>
      </c>
      <c r="T22" s="232" t="str">
        <f t="shared" si="6"/>
        <v/>
      </c>
      <c r="U22" s="232" t="str">
        <f t="shared" si="7"/>
        <v/>
      </c>
      <c r="V22" s="232" t="str">
        <f t="shared" si="8"/>
        <v/>
      </c>
      <c r="W22" s="232" t="str">
        <f t="shared" si="9"/>
        <v/>
      </c>
      <c r="X22" s="232" t="str">
        <f t="shared" si="10"/>
        <v/>
      </c>
      <c r="Y22" s="232" t="str">
        <f t="shared" si="11"/>
        <v/>
      </c>
    </row>
    <row r="23" spans="1:25" ht="30.75" thickBot="1">
      <c r="A23" s="712" t="s">
        <v>606</v>
      </c>
      <c r="B23" s="712" t="s">
        <v>224</v>
      </c>
      <c r="C23" s="63"/>
      <c r="D23" s="64"/>
      <c r="E23" s="63"/>
      <c r="F23" s="64"/>
      <c r="G23" s="63"/>
      <c r="H23" s="64"/>
      <c r="I23" s="63"/>
      <c r="J23" s="64"/>
      <c r="K23" s="681"/>
      <c r="L23" s="682"/>
      <c r="N23" s="274" t="str">
        <f t="shared" si="0"/>
        <v/>
      </c>
      <c r="O23" s="232" t="str">
        <f t="shared" si="1"/>
        <v/>
      </c>
      <c r="P23" s="232" t="str">
        <f t="shared" si="2"/>
        <v/>
      </c>
      <c r="Q23" s="232" t="str">
        <f t="shared" si="3"/>
        <v/>
      </c>
      <c r="R23" s="232" t="str">
        <f t="shared" si="4"/>
        <v/>
      </c>
      <c r="S23" s="232" t="str">
        <f t="shared" si="5"/>
        <v/>
      </c>
      <c r="T23" s="232" t="str">
        <f t="shared" si="6"/>
        <v/>
      </c>
      <c r="U23" s="232" t="str">
        <f t="shared" si="7"/>
        <v/>
      </c>
      <c r="V23" s="232" t="str">
        <f t="shared" si="8"/>
        <v/>
      </c>
      <c r="W23" s="232" t="str">
        <f t="shared" si="9"/>
        <v/>
      </c>
      <c r="X23" s="232" t="str">
        <f t="shared" si="10"/>
        <v/>
      </c>
      <c r="Y23" s="232" t="str">
        <f t="shared" si="11"/>
        <v/>
      </c>
    </row>
    <row r="24" spans="1:25" ht="30.75" thickBot="1">
      <c r="A24" s="712" t="s">
        <v>605</v>
      </c>
      <c r="B24" s="712" t="s">
        <v>225</v>
      </c>
      <c r="C24" s="63"/>
      <c r="D24" s="64"/>
      <c r="E24" s="63"/>
      <c r="F24" s="64"/>
      <c r="G24" s="63"/>
      <c r="H24" s="64"/>
      <c r="I24" s="63"/>
      <c r="J24" s="64"/>
      <c r="K24" s="681"/>
      <c r="L24" s="682"/>
      <c r="N24" s="274" t="str">
        <f t="shared" si="0"/>
        <v/>
      </c>
      <c r="O24" s="232" t="str">
        <f t="shared" si="1"/>
        <v/>
      </c>
      <c r="P24" s="232" t="str">
        <f t="shared" si="2"/>
        <v/>
      </c>
      <c r="Q24" s="232" t="str">
        <f t="shared" si="3"/>
        <v/>
      </c>
      <c r="R24" s="232" t="str">
        <f t="shared" si="4"/>
        <v/>
      </c>
      <c r="S24" s="232" t="str">
        <f t="shared" si="5"/>
        <v/>
      </c>
      <c r="T24" s="232" t="str">
        <f t="shared" si="6"/>
        <v/>
      </c>
      <c r="U24" s="232" t="str">
        <f t="shared" si="7"/>
        <v/>
      </c>
      <c r="V24" s="232" t="str">
        <f t="shared" si="8"/>
        <v/>
      </c>
      <c r="W24" s="232" t="str">
        <f t="shared" si="9"/>
        <v/>
      </c>
      <c r="X24" s="232" t="str">
        <f t="shared" si="10"/>
        <v/>
      </c>
      <c r="Y24" s="232" t="str">
        <f t="shared" si="11"/>
        <v/>
      </c>
    </row>
    <row r="25" spans="1:25" ht="15.75" thickBot="1">
      <c r="A25" s="712" t="s">
        <v>604</v>
      </c>
      <c r="B25" s="712" t="s">
        <v>227</v>
      </c>
      <c r="C25" s="63"/>
      <c r="D25" s="64"/>
      <c r="E25" s="63"/>
      <c r="F25" s="64"/>
      <c r="G25" s="63"/>
      <c r="H25" s="64"/>
      <c r="I25" s="63"/>
      <c r="J25" s="64"/>
      <c r="K25" s="681"/>
      <c r="L25" s="682"/>
      <c r="N25" s="274" t="str">
        <f t="shared" si="0"/>
        <v/>
      </c>
      <c r="O25" s="232" t="str">
        <f t="shared" si="1"/>
        <v/>
      </c>
      <c r="P25" s="232" t="str">
        <f t="shared" si="2"/>
        <v/>
      </c>
      <c r="Q25" s="232" t="str">
        <f t="shared" si="3"/>
        <v/>
      </c>
      <c r="R25" s="232" t="str">
        <f t="shared" si="4"/>
        <v/>
      </c>
      <c r="S25" s="232" t="str">
        <f t="shared" si="5"/>
        <v/>
      </c>
      <c r="T25" s="232" t="str">
        <f t="shared" si="6"/>
        <v/>
      </c>
      <c r="U25" s="232" t="str">
        <f t="shared" si="7"/>
        <v/>
      </c>
      <c r="V25" s="232" t="str">
        <f t="shared" si="8"/>
        <v/>
      </c>
      <c r="W25" s="232" t="str">
        <f t="shared" si="9"/>
        <v/>
      </c>
      <c r="X25" s="232" t="str">
        <f t="shared" si="10"/>
        <v/>
      </c>
      <c r="Y25" s="232" t="str">
        <f t="shared" si="11"/>
        <v/>
      </c>
    </row>
    <row r="26" spans="1:25" ht="15.75" thickBot="1">
      <c r="A26" s="712" t="s">
        <v>603</v>
      </c>
      <c r="B26" s="712" t="s">
        <v>228</v>
      </c>
      <c r="C26" s="63"/>
      <c r="D26" s="64"/>
      <c r="E26" s="63"/>
      <c r="F26" s="64"/>
      <c r="G26" s="63"/>
      <c r="H26" s="64"/>
      <c r="I26" s="63"/>
      <c r="J26" s="64"/>
      <c r="K26" s="681"/>
      <c r="L26" s="682"/>
      <c r="N26" s="274" t="str">
        <f t="shared" si="0"/>
        <v/>
      </c>
      <c r="O26" s="232" t="str">
        <f t="shared" si="1"/>
        <v/>
      </c>
      <c r="P26" s="232" t="str">
        <f t="shared" si="2"/>
        <v/>
      </c>
      <c r="Q26" s="232" t="str">
        <f t="shared" si="3"/>
        <v/>
      </c>
      <c r="R26" s="232" t="str">
        <f t="shared" si="4"/>
        <v/>
      </c>
      <c r="S26" s="232" t="str">
        <f t="shared" si="5"/>
        <v/>
      </c>
      <c r="T26" s="232" t="str">
        <f t="shared" si="6"/>
        <v/>
      </c>
      <c r="U26" s="232" t="str">
        <f t="shared" si="7"/>
        <v/>
      </c>
      <c r="V26" s="232" t="str">
        <f t="shared" si="8"/>
        <v/>
      </c>
      <c r="W26" s="232" t="str">
        <f t="shared" si="9"/>
        <v/>
      </c>
      <c r="X26" s="232" t="str">
        <f t="shared" si="10"/>
        <v/>
      </c>
      <c r="Y26" s="232" t="str">
        <f t="shared" si="11"/>
        <v/>
      </c>
    </row>
    <row r="27" spans="1:25" ht="15.75" thickBot="1">
      <c r="A27" s="712" t="s">
        <v>602</v>
      </c>
      <c r="B27" s="712" t="s">
        <v>229</v>
      </c>
      <c r="C27" s="63"/>
      <c r="D27" s="64"/>
      <c r="E27" s="63"/>
      <c r="F27" s="64"/>
      <c r="G27" s="63"/>
      <c r="H27" s="64"/>
      <c r="I27" s="63"/>
      <c r="J27" s="64"/>
      <c r="K27" s="681"/>
      <c r="L27" s="682"/>
      <c r="N27" s="274" t="str">
        <f t="shared" si="0"/>
        <v/>
      </c>
      <c r="O27" s="232" t="str">
        <f t="shared" si="1"/>
        <v/>
      </c>
      <c r="P27" s="232" t="str">
        <f t="shared" si="2"/>
        <v/>
      </c>
      <c r="Q27" s="232" t="str">
        <f t="shared" si="3"/>
        <v/>
      </c>
      <c r="R27" s="232" t="str">
        <f t="shared" si="4"/>
        <v/>
      </c>
      <c r="S27" s="232" t="str">
        <f t="shared" si="5"/>
        <v/>
      </c>
      <c r="T27" s="232" t="str">
        <f t="shared" si="6"/>
        <v/>
      </c>
      <c r="U27" s="232" t="str">
        <f t="shared" si="7"/>
        <v/>
      </c>
      <c r="V27" s="232" t="str">
        <f t="shared" si="8"/>
        <v/>
      </c>
      <c r="W27" s="232" t="str">
        <f t="shared" si="9"/>
        <v/>
      </c>
      <c r="X27" s="232" t="str">
        <f t="shared" si="10"/>
        <v/>
      </c>
      <c r="Y27" s="232" t="str">
        <f t="shared" si="11"/>
        <v/>
      </c>
    </row>
    <row r="28" spans="1:25" ht="15.75" thickBot="1">
      <c r="A28" s="712" t="s">
        <v>601</v>
      </c>
      <c r="B28" s="712" t="s">
        <v>230</v>
      </c>
      <c r="C28" s="63"/>
      <c r="D28" s="64"/>
      <c r="E28" s="63"/>
      <c r="F28" s="64"/>
      <c r="G28" s="63"/>
      <c r="H28" s="64"/>
      <c r="I28" s="63"/>
      <c r="J28" s="64"/>
      <c r="K28" s="681"/>
      <c r="L28" s="682"/>
      <c r="N28" s="274" t="str">
        <f t="shared" si="0"/>
        <v/>
      </c>
      <c r="O28" s="232" t="str">
        <f t="shared" si="1"/>
        <v/>
      </c>
      <c r="P28" s="232" t="str">
        <f t="shared" si="2"/>
        <v/>
      </c>
      <c r="Q28" s="232" t="str">
        <f t="shared" si="3"/>
        <v/>
      </c>
      <c r="R28" s="232" t="str">
        <f t="shared" si="4"/>
        <v/>
      </c>
      <c r="S28" s="232" t="str">
        <f t="shared" si="5"/>
        <v/>
      </c>
      <c r="T28" s="232" t="str">
        <f t="shared" si="6"/>
        <v/>
      </c>
      <c r="U28" s="232" t="str">
        <f t="shared" si="7"/>
        <v/>
      </c>
      <c r="V28" s="232" t="str">
        <f t="shared" si="8"/>
        <v/>
      </c>
      <c r="W28" s="232" t="str">
        <f t="shared" si="9"/>
        <v/>
      </c>
      <c r="X28" s="232" t="str">
        <f t="shared" si="10"/>
        <v/>
      </c>
      <c r="Y28" s="232" t="str">
        <f t="shared" si="11"/>
        <v/>
      </c>
    </row>
    <row r="29" spans="1:25" ht="15.75" thickBot="1">
      <c r="A29" s="712" t="s">
        <v>600</v>
      </c>
      <c r="B29" s="712" t="s">
        <v>231</v>
      </c>
      <c r="C29" s="63"/>
      <c r="D29" s="64"/>
      <c r="E29" s="63"/>
      <c r="F29" s="64"/>
      <c r="G29" s="63"/>
      <c r="H29" s="64"/>
      <c r="I29" s="63"/>
      <c r="J29" s="64"/>
      <c r="K29" s="681"/>
      <c r="L29" s="682"/>
      <c r="N29" s="274" t="str">
        <f t="shared" si="0"/>
        <v/>
      </c>
      <c r="O29" s="232" t="str">
        <f t="shared" si="1"/>
        <v/>
      </c>
      <c r="P29" s="232" t="str">
        <f t="shared" si="2"/>
        <v/>
      </c>
      <c r="Q29" s="232" t="str">
        <f t="shared" si="3"/>
        <v/>
      </c>
      <c r="R29" s="232" t="str">
        <f t="shared" si="4"/>
        <v/>
      </c>
      <c r="S29" s="232" t="str">
        <f t="shared" si="5"/>
        <v/>
      </c>
      <c r="T29" s="232" t="str">
        <f t="shared" si="6"/>
        <v/>
      </c>
      <c r="U29" s="232" t="str">
        <f t="shared" si="7"/>
        <v/>
      </c>
      <c r="V29" s="232" t="str">
        <f t="shared" si="8"/>
        <v/>
      </c>
      <c r="W29" s="232" t="str">
        <f t="shared" si="9"/>
        <v/>
      </c>
      <c r="X29" s="232" t="str">
        <f t="shared" si="10"/>
        <v/>
      </c>
      <c r="Y29" s="232" t="str">
        <f t="shared" si="11"/>
        <v/>
      </c>
    </row>
    <row r="30" spans="1:25" ht="15.75" thickBot="1">
      <c r="A30" s="712" t="s">
        <v>599</v>
      </c>
      <c r="B30" s="712" t="s">
        <v>232</v>
      </c>
      <c r="C30" s="63"/>
      <c r="D30" s="64"/>
      <c r="E30" s="63"/>
      <c r="F30" s="64"/>
      <c r="G30" s="63"/>
      <c r="H30" s="64"/>
      <c r="I30" s="63"/>
      <c r="J30" s="64"/>
      <c r="K30" s="681"/>
      <c r="L30" s="682"/>
      <c r="N30" s="274" t="str">
        <f t="shared" si="0"/>
        <v/>
      </c>
      <c r="O30" s="232" t="str">
        <f t="shared" si="1"/>
        <v/>
      </c>
      <c r="P30" s="232" t="str">
        <f t="shared" si="2"/>
        <v/>
      </c>
      <c r="Q30" s="232" t="str">
        <f t="shared" si="3"/>
        <v/>
      </c>
      <c r="R30" s="232" t="str">
        <f t="shared" si="4"/>
        <v/>
      </c>
      <c r="S30" s="232" t="str">
        <f t="shared" si="5"/>
        <v/>
      </c>
      <c r="T30" s="232" t="str">
        <f t="shared" si="6"/>
        <v/>
      </c>
      <c r="U30" s="232" t="str">
        <f t="shared" si="7"/>
        <v/>
      </c>
      <c r="V30" s="232" t="str">
        <f t="shared" si="8"/>
        <v/>
      </c>
      <c r="W30" s="232" t="str">
        <f t="shared" si="9"/>
        <v/>
      </c>
      <c r="X30" s="232" t="str">
        <f t="shared" si="10"/>
        <v/>
      </c>
      <c r="Y30" s="232" t="str">
        <f t="shared" si="11"/>
        <v/>
      </c>
    </row>
    <row r="31" spans="1:25" ht="15.75" thickBot="1">
      <c r="A31" s="712" t="s">
        <v>598</v>
      </c>
      <c r="B31" s="712" t="s">
        <v>233</v>
      </c>
      <c r="C31" s="63"/>
      <c r="D31" s="64"/>
      <c r="E31" s="63"/>
      <c r="F31" s="64"/>
      <c r="G31" s="63"/>
      <c r="H31" s="64"/>
      <c r="I31" s="63"/>
      <c r="J31" s="64"/>
      <c r="K31" s="681"/>
      <c r="L31" s="682"/>
      <c r="N31" s="274" t="str">
        <f t="shared" si="0"/>
        <v/>
      </c>
      <c r="O31" s="232" t="str">
        <f t="shared" si="1"/>
        <v/>
      </c>
      <c r="P31" s="232" t="str">
        <f t="shared" si="2"/>
        <v/>
      </c>
      <c r="Q31" s="232" t="str">
        <f t="shared" si="3"/>
        <v/>
      </c>
      <c r="R31" s="232" t="str">
        <f t="shared" si="4"/>
        <v/>
      </c>
      <c r="S31" s="232" t="str">
        <f t="shared" si="5"/>
        <v/>
      </c>
      <c r="T31" s="232" t="str">
        <f t="shared" si="6"/>
        <v/>
      </c>
      <c r="U31" s="232" t="str">
        <f t="shared" si="7"/>
        <v/>
      </c>
      <c r="V31" s="232" t="str">
        <f t="shared" si="8"/>
        <v/>
      </c>
      <c r="W31" s="232" t="str">
        <f t="shared" si="9"/>
        <v/>
      </c>
      <c r="X31" s="232" t="str">
        <f t="shared" si="10"/>
        <v/>
      </c>
      <c r="Y31" s="232" t="str">
        <f t="shared" si="11"/>
        <v/>
      </c>
    </row>
    <row r="32" spans="1:25" ht="15.75" thickBot="1">
      <c r="A32" s="712" t="s">
        <v>597</v>
      </c>
      <c r="B32" s="712" t="s">
        <v>234</v>
      </c>
      <c r="C32" s="63"/>
      <c r="D32" s="64"/>
      <c r="E32" s="63"/>
      <c r="F32" s="64"/>
      <c r="G32" s="63"/>
      <c r="H32" s="64"/>
      <c r="I32" s="63"/>
      <c r="J32" s="64"/>
      <c r="K32" s="681"/>
      <c r="L32" s="682"/>
      <c r="N32" s="274" t="str">
        <f t="shared" si="0"/>
        <v/>
      </c>
      <c r="O32" s="232" t="str">
        <f t="shared" si="1"/>
        <v/>
      </c>
      <c r="P32" s="232" t="str">
        <f t="shared" si="2"/>
        <v/>
      </c>
      <c r="Q32" s="232" t="str">
        <f t="shared" si="3"/>
        <v/>
      </c>
      <c r="R32" s="232" t="str">
        <f t="shared" si="4"/>
        <v/>
      </c>
      <c r="S32" s="232" t="str">
        <f t="shared" si="5"/>
        <v/>
      </c>
      <c r="T32" s="232" t="str">
        <f t="shared" si="6"/>
        <v/>
      </c>
      <c r="U32" s="232" t="str">
        <f t="shared" si="7"/>
        <v/>
      </c>
      <c r="V32" s="232" t="str">
        <f t="shared" si="8"/>
        <v/>
      </c>
      <c r="W32" s="232" t="str">
        <f t="shared" si="9"/>
        <v/>
      </c>
      <c r="X32" s="232" t="str">
        <f t="shared" si="10"/>
        <v/>
      </c>
      <c r="Y32" s="232" t="str">
        <f t="shared" si="11"/>
        <v/>
      </c>
    </row>
    <row r="33" spans="1:25" ht="15.75" thickBot="1">
      <c r="A33" s="712" t="s">
        <v>596</v>
      </c>
      <c r="B33" s="712" t="s">
        <v>235</v>
      </c>
      <c r="C33" s="63"/>
      <c r="D33" s="64"/>
      <c r="E33" s="63"/>
      <c r="F33" s="64"/>
      <c r="G33" s="63"/>
      <c r="H33" s="64"/>
      <c r="I33" s="63"/>
      <c r="J33" s="64"/>
      <c r="K33" s="681"/>
      <c r="L33" s="682"/>
      <c r="N33" s="274" t="str">
        <f t="shared" si="0"/>
        <v/>
      </c>
      <c r="O33" s="232" t="str">
        <f t="shared" si="1"/>
        <v/>
      </c>
      <c r="P33" s="232" t="str">
        <f t="shared" si="2"/>
        <v/>
      </c>
      <c r="Q33" s="232" t="str">
        <f t="shared" si="3"/>
        <v/>
      </c>
      <c r="R33" s="232" t="str">
        <f t="shared" si="4"/>
        <v/>
      </c>
      <c r="S33" s="232" t="str">
        <f t="shared" si="5"/>
        <v/>
      </c>
      <c r="T33" s="232" t="str">
        <f t="shared" si="6"/>
        <v/>
      </c>
      <c r="U33" s="232" t="str">
        <f t="shared" si="7"/>
        <v/>
      </c>
      <c r="V33" s="232" t="str">
        <f t="shared" si="8"/>
        <v/>
      </c>
      <c r="W33" s="232" t="str">
        <f t="shared" si="9"/>
        <v/>
      </c>
      <c r="X33" s="232" t="str">
        <f t="shared" si="10"/>
        <v/>
      </c>
      <c r="Y33" s="232" t="str">
        <f t="shared" si="11"/>
        <v/>
      </c>
    </row>
    <row r="34" spans="1:25" ht="15.75" thickBot="1">
      <c r="A34" s="712" t="s">
        <v>595</v>
      </c>
      <c r="B34" s="712" t="s">
        <v>236</v>
      </c>
      <c r="C34" s="63"/>
      <c r="D34" s="64"/>
      <c r="E34" s="63"/>
      <c r="F34" s="64"/>
      <c r="G34" s="63"/>
      <c r="H34" s="64"/>
      <c r="I34" s="63"/>
      <c r="J34" s="64"/>
      <c r="K34" s="681"/>
      <c r="L34" s="682"/>
      <c r="N34" s="274" t="str">
        <f t="shared" si="0"/>
        <v/>
      </c>
      <c r="O34" s="232" t="str">
        <f t="shared" si="1"/>
        <v/>
      </c>
      <c r="P34" s="232" t="str">
        <f t="shared" si="2"/>
        <v/>
      </c>
      <c r="Q34" s="232" t="str">
        <f t="shared" si="3"/>
        <v/>
      </c>
      <c r="R34" s="232" t="str">
        <f t="shared" si="4"/>
        <v/>
      </c>
      <c r="S34" s="232" t="str">
        <f t="shared" si="5"/>
        <v/>
      </c>
      <c r="T34" s="232" t="str">
        <f t="shared" si="6"/>
        <v/>
      </c>
      <c r="U34" s="232" t="str">
        <f t="shared" si="7"/>
        <v/>
      </c>
      <c r="V34" s="232" t="str">
        <f t="shared" si="8"/>
        <v/>
      </c>
      <c r="W34" s="232" t="str">
        <f t="shared" si="9"/>
        <v/>
      </c>
      <c r="X34" s="232" t="str">
        <f t="shared" si="10"/>
        <v/>
      </c>
      <c r="Y34" s="232" t="str">
        <f t="shared" si="11"/>
        <v/>
      </c>
    </row>
    <row r="35" spans="1:25" ht="15.75" thickBot="1">
      <c r="A35" s="712" t="s">
        <v>594</v>
      </c>
      <c r="B35" s="712" t="s">
        <v>237</v>
      </c>
      <c r="C35" s="63"/>
      <c r="D35" s="64"/>
      <c r="E35" s="446"/>
      <c r="F35" s="64"/>
      <c r="G35" s="63"/>
      <c r="H35" s="64"/>
      <c r="I35" s="63"/>
      <c r="J35" s="64"/>
      <c r="K35" s="681"/>
      <c r="L35" s="682"/>
      <c r="N35" s="274" t="str">
        <f t="shared" si="0"/>
        <v/>
      </c>
      <c r="O35" s="232" t="str">
        <f t="shared" si="1"/>
        <v/>
      </c>
      <c r="P35" s="232" t="str">
        <f t="shared" si="2"/>
        <v/>
      </c>
      <c r="Q35" s="232" t="str">
        <f t="shared" si="3"/>
        <v/>
      </c>
      <c r="R35" s="232" t="str">
        <f t="shared" si="4"/>
        <v/>
      </c>
      <c r="S35" s="232" t="str">
        <f t="shared" si="5"/>
        <v/>
      </c>
      <c r="T35" s="232" t="str">
        <f t="shared" si="6"/>
        <v/>
      </c>
      <c r="U35" s="232" t="str">
        <f t="shared" si="7"/>
        <v/>
      </c>
      <c r="V35" s="232" t="str">
        <f t="shared" si="8"/>
        <v/>
      </c>
      <c r="W35" s="232" t="str">
        <f t="shared" si="9"/>
        <v/>
      </c>
      <c r="X35" s="232" t="str">
        <f t="shared" si="10"/>
        <v/>
      </c>
      <c r="Y35" s="232" t="str">
        <f t="shared" si="11"/>
        <v/>
      </c>
    </row>
    <row r="36" spans="1:25" ht="15.75" thickBot="1">
      <c r="A36" s="712" t="s">
        <v>593</v>
      </c>
      <c r="B36" s="712" t="s">
        <v>238</v>
      </c>
      <c r="C36" s="63"/>
      <c r="D36" s="64"/>
      <c r="E36" s="63"/>
      <c r="F36" s="64"/>
      <c r="G36" s="63"/>
      <c r="H36" s="64"/>
      <c r="I36" s="63"/>
      <c r="J36" s="64"/>
      <c r="K36" s="681"/>
      <c r="L36" s="682"/>
      <c r="N36" s="274" t="str">
        <f t="shared" si="0"/>
        <v/>
      </c>
      <c r="O36" s="232" t="str">
        <f t="shared" si="1"/>
        <v/>
      </c>
      <c r="P36" s="232" t="str">
        <f t="shared" si="2"/>
        <v/>
      </c>
      <c r="Q36" s="232" t="str">
        <f t="shared" si="3"/>
        <v/>
      </c>
      <c r="R36" s="232" t="str">
        <f t="shared" si="4"/>
        <v/>
      </c>
      <c r="S36" s="232" t="str">
        <f t="shared" si="5"/>
        <v/>
      </c>
      <c r="T36" s="232" t="str">
        <f t="shared" si="6"/>
        <v/>
      </c>
      <c r="U36" s="232" t="str">
        <f t="shared" si="7"/>
        <v/>
      </c>
      <c r="V36" s="232" t="str">
        <f t="shared" si="8"/>
        <v/>
      </c>
      <c r="W36" s="232" t="str">
        <f t="shared" si="9"/>
        <v/>
      </c>
      <c r="X36" s="232" t="str">
        <f t="shared" si="10"/>
        <v/>
      </c>
      <c r="Y36" s="232" t="str">
        <f t="shared" si="11"/>
        <v/>
      </c>
    </row>
    <row r="37" spans="1:25" ht="15.75" thickBot="1">
      <c r="A37" s="712" t="s">
        <v>592</v>
      </c>
      <c r="B37" s="712" t="s">
        <v>239</v>
      </c>
      <c r="C37" s="63"/>
      <c r="D37" s="64"/>
      <c r="E37" s="63"/>
      <c r="F37" s="64"/>
      <c r="G37" s="63"/>
      <c r="H37" s="64"/>
      <c r="I37" s="63"/>
      <c r="J37" s="64"/>
      <c r="K37" s="681"/>
      <c r="L37" s="682"/>
      <c r="N37" s="274" t="str">
        <f t="shared" si="0"/>
        <v/>
      </c>
      <c r="O37" s="232" t="str">
        <f t="shared" si="1"/>
        <v/>
      </c>
      <c r="P37" s="232" t="str">
        <f t="shared" si="2"/>
        <v/>
      </c>
      <c r="Q37" s="232" t="str">
        <f t="shared" si="3"/>
        <v/>
      </c>
      <c r="R37" s="232" t="str">
        <f t="shared" si="4"/>
        <v/>
      </c>
      <c r="S37" s="232" t="str">
        <f t="shared" si="5"/>
        <v/>
      </c>
      <c r="T37" s="232" t="str">
        <f t="shared" si="6"/>
        <v/>
      </c>
      <c r="U37" s="232" t="str">
        <f t="shared" si="7"/>
        <v/>
      </c>
      <c r="V37" s="232" t="str">
        <f t="shared" si="8"/>
        <v/>
      </c>
      <c r="W37" s="232" t="str">
        <f t="shared" si="9"/>
        <v/>
      </c>
      <c r="X37" s="232" t="str">
        <f t="shared" si="10"/>
        <v/>
      </c>
      <c r="Y37" s="232" t="str">
        <f t="shared" si="11"/>
        <v/>
      </c>
    </row>
    <row r="38" spans="1:25" ht="30.75" thickBot="1">
      <c r="A38" s="712" t="s">
        <v>591</v>
      </c>
      <c r="B38" s="712" t="s">
        <v>590</v>
      </c>
      <c r="C38" s="63"/>
      <c r="D38" s="64"/>
      <c r="E38" s="63"/>
      <c r="F38" s="64"/>
      <c r="G38" s="63"/>
      <c r="H38" s="64"/>
      <c r="I38" s="63"/>
      <c r="J38" s="64"/>
      <c r="K38" s="681"/>
      <c r="L38" s="682"/>
      <c r="N38" s="274" t="str">
        <f t="shared" si="0"/>
        <v/>
      </c>
      <c r="O38" s="232" t="str">
        <f t="shared" si="1"/>
        <v/>
      </c>
      <c r="P38" s="232" t="str">
        <f t="shared" si="2"/>
        <v/>
      </c>
      <c r="Q38" s="232" t="str">
        <f t="shared" si="3"/>
        <v/>
      </c>
      <c r="R38" s="232" t="str">
        <f t="shared" si="4"/>
        <v/>
      </c>
      <c r="S38" s="232" t="str">
        <f t="shared" si="5"/>
        <v/>
      </c>
      <c r="T38" s="232" t="str">
        <f t="shared" si="6"/>
        <v/>
      </c>
      <c r="U38" s="232" t="str">
        <f t="shared" si="7"/>
        <v/>
      </c>
      <c r="V38" s="232" t="str">
        <f t="shared" si="8"/>
        <v/>
      </c>
      <c r="W38" s="232" t="str">
        <f t="shared" si="9"/>
        <v/>
      </c>
      <c r="X38" s="232" t="str">
        <f t="shared" si="10"/>
        <v/>
      </c>
      <c r="Y38" s="232" t="str">
        <f t="shared" si="11"/>
        <v/>
      </c>
    </row>
    <row r="39" spans="1:25" ht="30.75" thickBot="1">
      <c r="A39" s="712" t="s">
        <v>589</v>
      </c>
      <c r="B39" s="712" t="s">
        <v>588</v>
      </c>
      <c r="C39" s="63"/>
      <c r="D39" s="64"/>
      <c r="E39" s="63"/>
      <c r="F39" s="64"/>
      <c r="G39" s="63"/>
      <c r="H39" s="64"/>
      <c r="I39" s="63"/>
      <c r="J39" s="64"/>
      <c r="K39" s="681"/>
      <c r="L39" s="682"/>
      <c r="N39" s="274" t="str">
        <f t="shared" ref="N39:N70" si="12">IF(AND($O39="",$P39="",$Q39="",$R39="",$S39="",$T39="",$U39="",$V39="",$W39="",$X39="",$Y39=""),"",$O39&amp;"|"&amp;$P39&amp;"|"&amp;$Q39&amp;"|"&amp;$R39&amp;"|"&amp;$S39&amp;"|"&amp;$T39&amp;"|"&amp;$U39&amp;"|"&amp;$V39&amp;"|"&amp;$W39&amp;"|"&amp;$X39&amp;"|"&amp;$Y39)</f>
        <v/>
      </c>
      <c r="O39" s="232" t="str">
        <f t="shared" ref="O39:O70" si="13">IF(ISERROR(VALUE(SUBSTITUTE(1&amp;$C39&amp;$D39&amp;$E39&amp;$F39&amp;$G39&amp;$H39&amp;$I39&amp;$J39,",",""))),"не числовое значение в этой строке","")</f>
        <v/>
      </c>
      <c r="P39" s="232" t="str">
        <f t="shared" ref="P39:P70" si="14">IF(ISTEXT($D39),"",IF(AND($D39&gt;0,$C39=0)," % от чего в графе 4",IF(AND($D39&gt;=0,$D39&lt;=1,$D39=ROUND($D39,3)),"",$D39&amp;" недопустимое значение в графе 4")))</f>
        <v/>
      </c>
      <c r="Q39" s="232" t="str">
        <f t="shared" ref="Q39:Q70" si="15">IF(ISTEXT($F39),"",IF(AND($F39&gt;0,$E39=0)," % от чего в графе 6",IF(AND($F39&gt;=0,$F39&lt;=1,$F39=ROUND($F39,3)),"",$F39&amp;"недопустимое значение в графе 6")))</f>
        <v/>
      </c>
      <c r="R39" s="232" t="str">
        <f t="shared" ref="R39:R70" si="16">IF(ISTEXT($H39),"",IF(AND($H39&gt;0,$G39=0)," % от чего в графе8",IF(AND($H39&gt;=0,$H39&lt;=1,$H39=ROUND($H39,3)),"",$H39&amp;"недопустимое значение в графе 8")))</f>
        <v/>
      </c>
      <c r="S39" s="232" t="str">
        <f t="shared" ref="S39:S70" si="17">IF(ISTEXT($J39),"",IF(AND($J39&gt;0,$I39=0)," % от чего в графе 10",IF(AND($J39&gt;=0,$J39&lt;=1,$J39=ROUND($J39,3)),"",$J39&amp;"недопустимое значение в графе10")))</f>
        <v/>
      </c>
      <c r="T39" s="232" t="str">
        <f t="shared" ref="T39:T70" si="18">IF(ISTEXT($L39),"",IF(AND($L39&gt;0,$K39=0)," % от чего в графе 12",IF(AND($L39&gt;=0,$L39&lt;=1,$L39=ROUND($L39,3)),"",$L39&amp;"недопустимое значение в графе12")))</f>
        <v/>
      </c>
      <c r="U39" s="232" t="str">
        <f t="shared" ref="U39:U70" si="19">IF(ISTEXT($C39),$C39&amp;" не число в графе 3",IF($C39&lt;0,$C39&amp;" меньше нуля",IF($C39=ROUND($C39,0),"",$C39&amp;" не целое число  в графе 3")))</f>
        <v/>
      </c>
      <c r="V39" s="232" t="str">
        <f t="shared" ref="V39:V70" si="20">IF(ISTEXT($E39),$E39&amp;" не число в графе 5",IF($E39&lt;0,$E39&amp;" меньше нуля",IF($E39=ROUND($E39,0),"",$E39&amp;" не целое число  в графе 5")))</f>
        <v/>
      </c>
      <c r="W39" s="232" t="str">
        <f t="shared" ref="W39:W70" si="21">IF(ISTEXT($G39),$G39&amp;" не число в графе 7",IF($G39&lt;0,$G39&amp;" меньше нуля",IF($G39=ROUND($G39,0),"",$G39&amp;" не целое число  в графе 7")))</f>
        <v/>
      </c>
      <c r="X39" s="232" t="str">
        <f t="shared" ref="X39:X70" si="22">IF(ISTEXT($I39),$I39&amp;" не число в графе 3",IF($I39&lt;0,$I39&amp;" меньше нуля",IF($I39=ROUND($I39,0),"",$I39&amp;" не целое число  в графе 9")))</f>
        <v/>
      </c>
      <c r="Y39" s="232" t="str">
        <f t="shared" ref="Y39:Y70" si="23">IF(ISTEXT($K39),$K39&amp;" не число в графе 3",IF($K39&lt;0,$K39&amp;" меньше нуля",IF($K39=ROUND($K39,0),"",$K39&amp;" не целое число  в графе 11")))</f>
        <v/>
      </c>
    </row>
    <row r="40" spans="1:25" ht="30.75" thickBot="1">
      <c r="A40" s="712" t="s">
        <v>587</v>
      </c>
      <c r="B40" s="712" t="s">
        <v>586</v>
      </c>
      <c r="C40" s="63"/>
      <c r="D40" s="64"/>
      <c r="E40" s="63"/>
      <c r="F40" s="64"/>
      <c r="G40" s="63"/>
      <c r="H40" s="64"/>
      <c r="I40" s="63"/>
      <c r="J40" s="64"/>
      <c r="K40" s="681"/>
      <c r="L40" s="682"/>
      <c r="N40" s="274" t="str">
        <f t="shared" si="12"/>
        <v/>
      </c>
      <c r="O40" s="232" t="str">
        <f t="shared" si="13"/>
        <v/>
      </c>
      <c r="P40" s="232" t="str">
        <f t="shared" si="14"/>
        <v/>
      </c>
      <c r="Q40" s="232" t="str">
        <f t="shared" si="15"/>
        <v/>
      </c>
      <c r="R40" s="232" t="str">
        <f t="shared" si="16"/>
        <v/>
      </c>
      <c r="S40" s="232" t="str">
        <f t="shared" si="17"/>
        <v/>
      </c>
      <c r="T40" s="232" t="str">
        <f t="shared" si="18"/>
        <v/>
      </c>
      <c r="U40" s="232" t="str">
        <f t="shared" si="19"/>
        <v/>
      </c>
      <c r="V40" s="232" t="str">
        <f t="shared" si="20"/>
        <v/>
      </c>
      <c r="W40" s="232" t="str">
        <f t="shared" si="21"/>
        <v/>
      </c>
      <c r="X40" s="232" t="str">
        <f t="shared" si="22"/>
        <v/>
      </c>
      <c r="Y40" s="232" t="str">
        <f t="shared" si="23"/>
        <v/>
      </c>
    </row>
    <row r="41" spans="1:25" ht="30.75" thickBot="1">
      <c r="A41" s="712" t="s">
        <v>585</v>
      </c>
      <c r="B41" s="712" t="s">
        <v>584</v>
      </c>
      <c r="C41" s="63"/>
      <c r="D41" s="64"/>
      <c r="E41" s="63"/>
      <c r="F41" s="64"/>
      <c r="G41" s="63"/>
      <c r="H41" s="64"/>
      <c r="I41" s="63"/>
      <c r="J41" s="64"/>
      <c r="K41" s="714"/>
      <c r="L41" s="715"/>
      <c r="N41" s="274" t="str">
        <f t="shared" si="12"/>
        <v/>
      </c>
      <c r="O41" s="232" t="str">
        <f t="shared" si="13"/>
        <v/>
      </c>
      <c r="P41" s="232" t="str">
        <f t="shared" si="14"/>
        <v/>
      </c>
      <c r="Q41" s="232" t="str">
        <f t="shared" si="15"/>
        <v/>
      </c>
      <c r="R41" s="232" t="str">
        <f t="shared" si="16"/>
        <v/>
      </c>
      <c r="S41" s="232" t="str">
        <f t="shared" si="17"/>
        <v/>
      </c>
      <c r="T41" s="232" t="str">
        <f t="shared" si="18"/>
        <v/>
      </c>
      <c r="U41" s="232" t="str">
        <f t="shared" si="19"/>
        <v/>
      </c>
      <c r="V41" s="232" t="str">
        <f t="shared" si="20"/>
        <v/>
      </c>
      <c r="W41" s="232" t="str">
        <f t="shared" si="21"/>
        <v/>
      </c>
      <c r="X41" s="232" t="str">
        <f t="shared" si="22"/>
        <v/>
      </c>
      <c r="Y41" s="232" t="str">
        <f t="shared" si="23"/>
        <v/>
      </c>
    </row>
    <row r="42" spans="1:25" ht="30.75" thickBot="1">
      <c r="A42" s="712" t="s">
        <v>583</v>
      </c>
      <c r="B42" s="712" t="s">
        <v>582</v>
      </c>
      <c r="C42" s="720"/>
      <c r="D42" s="721"/>
      <c r="E42" s="720"/>
      <c r="F42" s="722"/>
      <c r="G42" s="720"/>
      <c r="H42" s="721"/>
      <c r="I42" s="720"/>
      <c r="J42" s="721"/>
      <c r="K42" s="716"/>
      <c r="L42" s="717"/>
      <c r="N42" s="274" t="str">
        <f t="shared" si="12"/>
        <v/>
      </c>
      <c r="O42" s="232" t="str">
        <f t="shared" si="13"/>
        <v/>
      </c>
      <c r="P42" s="232" t="str">
        <f t="shared" si="14"/>
        <v/>
      </c>
      <c r="Q42" s="232" t="str">
        <f t="shared" si="15"/>
        <v/>
      </c>
      <c r="R42" s="232" t="str">
        <f t="shared" si="16"/>
        <v/>
      </c>
      <c r="S42" s="232" t="str">
        <f t="shared" si="17"/>
        <v/>
      </c>
      <c r="T42" s="232" t="str">
        <f t="shared" si="18"/>
        <v/>
      </c>
      <c r="U42" s="232" t="str">
        <f t="shared" si="19"/>
        <v/>
      </c>
      <c r="V42" s="232" t="str">
        <f t="shared" si="20"/>
        <v/>
      </c>
      <c r="W42" s="232" t="str">
        <f t="shared" si="21"/>
        <v/>
      </c>
      <c r="X42" s="232" t="str">
        <f t="shared" si="22"/>
        <v/>
      </c>
      <c r="Y42" s="232" t="str">
        <f t="shared" si="23"/>
        <v/>
      </c>
    </row>
    <row r="43" spans="1:25" ht="30.75" thickBot="1">
      <c r="A43" s="712" t="s">
        <v>581</v>
      </c>
      <c r="B43" s="712" t="s">
        <v>580</v>
      </c>
      <c r="C43" s="720"/>
      <c r="D43" s="721"/>
      <c r="E43" s="720"/>
      <c r="F43" s="722"/>
      <c r="G43" s="720"/>
      <c r="H43" s="721"/>
      <c r="I43" s="720"/>
      <c r="J43" s="721"/>
      <c r="K43" s="718"/>
      <c r="L43" s="719"/>
      <c r="N43" s="274" t="str">
        <f t="shared" si="12"/>
        <v/>
      </c>
      <c r="O43" s="232" t="str">
        <f t="shared" si="13"/>
        <v/>
      </c>
      <c r="P43" s="232" t="str">
        <f t="shared" si="14"/>
        <v/>
      </c>
      <c r="Q43" s="232" t="str">
        <f t="shared" si="15"/>
        <v/>
      </c>
      <c r="R43" s="232" t="str">
        <f t="shared" si="16"/>
        <v/>
      </c>
      <c r="S43" s="232" t="str">
        <f t="shared" si="17"/>
        <v/>
      </c>
      <c r="T43" s="232" t="str">
        <f t="shared" si="18"/>
        <v/>
      </c>
      <c r="U43" s="232" t="str">
        <f t="shared" si="19"/>
        <v/>
      </c>
      <c r="V43" s="232" t="str">
        <f t="shared" si="20"/>
        <v/>
      </c>
      <c r="W43" s="232" t="str">
        <f t="shared" si="21"/>
        <v/>
      </c>
      <c r="X43" s="232" t="str">
        <f t="shared" si="22"/>
        <v/>
      </c>
      <c r="Y43" s="232" t="str">
        <f t="shared" si="23"/>
        <v/>
      </c>
    </row>
    <row r="44" spans="1:25" ht="30.75" thickBot="1">
      <c r="A44" s="712" t="s">
        <v>579</v>
      </c>
      <c r="B44" s="712" t="s">
        <v>578</v>
      </c>
      <c r="C44" s="720"/>
      <c r="D44" s="721"/>
      <c r="E44" s="720"/>
      <c r="F44" s="722"/>
      <c r="G44" s="720"/>
      <c r="H44" s="721"/>
      <c r="I44" s="720"/>
      <c r="J44" s="721"/>
      <c r="K44" s="718"/>
      <c r="L44" s="719"/>
      <c r="N44" s="274" t="str">
        <f t="shared" si="12"/>
        <v/>
      </c>
      <c r="O44" s="232" t="str">
        <f t="shared" si="13"/>
        <v/>
      </c>
      <c r="P44" s="232" t="str">
        <f t="shared" si="14"/>
        <v/>
      </c>
      <c r="Q44" s="232" t="str">
        <f t="shared" si="15"/>
        <v/>
      </c>
      <c r="R44" s="232" t="str">
        <f t="shared" si="16"/>
        <v/>
      </c>
      <c r="S44" s="232" t="str">
        <f t="shared" si="17"/>
        <v/>
      </c>
      <c r="T44" s="232" t="str">
        <f t="shared" si="18"/>
        <v/>
      </c>
      <c r="U44" s="232" t="str">
        <f t="shared" si="19"/>
        <v/>
      </c>
      <c r="V44" s="232" t="str">
        <f t="shared" si="20"/>
        <v/>
      </c>
      <c r="W44" s="232" t="str">
        <f t="shared" si="21"/>
        <v/>
      </c>
      <c r="X44" s="232" t="str">
        <f t="shared" si="22"/>
        <v/>
      </c>
      <c r="Y44" s="232" t="str">
        <f t="shared" si="23"/>
        <v/>
      </c>
    </row>
    <row r="45" spans="1:25" ht="30.75" thickBot="1">
      <c r="A45" s="712" t="s">
        <v>577</v>
      </c>
      <c r="B45" s="712" t="s">
        <v>576</v>
      </c>
      <c r="C45" s="720"/>
      <c r="D45" s="721"/>
      <c r="E45" s="720"/>
      <c r="F45" s="722"/>
      <c r="G45" s="720"/>
      <c r="H45" s="721"/>
      <c r="I45" s="720"/>
      <c r="J45" s="721"/>
      <c r="K45" s="718"/>
      <c r="L45" s="719"/>
      <c r="N45" s="274" t="str">
        <f t="shared" si="12"/>
        <v/>
      </c>
      <c r="O45" s="232" t="str">
        <f t="shared" si="13"/>
        <v/>
      </c>
      <c r="P45" s="232" t="str">
        <f t="shared" si="14"/>
        <v/>
      </c>
      <c r="Q45" s="232" t="str">
        <f t="shared" si="15"/>
        <v/>
      </c>
      <c r="R45" s="232" t="str">
        <f t="shared" si="16"/>
        <v/>
      </c>
      <c r="S45" s="232" t="str">
        <f t="shared" si="17"/>
        <v/>
      </c>
      <c r="T45" s="232" t="str">
        <f t="shared" si="18"/>
        <v/>
      </c>
      <c r="U45" s="232" t="str">
        <f t="shared" si="19"/>
        <v/>
      </c>
      <c r="V45" s="232" t="str">
        <f t="shared" si="20"/>
        <v/>
      </c>
      <c r="W45" s="232" t="str">
        <f t="shared" si="21"/>
        <v/>
      </c>
      <c r="X45" s="232" t="str">
        <f t="shared" si="22"/>
        <v/>
      </c>
      <c r="Y45" s="232" t="str">
        <f t="shared" si="23"/>
        <v/>
      </c>
    </row>
    <row r="46" spans="1:25" ht="45.75" thickBot="1">
      <c r="A46" s="712" t="s">
        <v>575</v>
      </c>
      <c r="B46" s="712" t="s">
        <v>574</v>
      </c>
      <c r="C46" s="720"/>
      <c r="D46" s="721"/>
      <c r="E46" s="720"/>
      <c r="F46" s="722"/>
      <c r="G46" s="720"/>
      <c r="H46" s="721"/>
      <c r="I46" s="720"/>
      <c r="J46" s="721"/>
      <c r="K46" s="718"/>
      <c r="L46" s="719"/>
      <c r="N46" s="274" t="str">
        <f t="shared" si="12"/>
        <v/>
      </c>
      <c r="O46" s="232" t="str">
        <f t="shared" si="13"/>
        <v/>
      </c>
      <c r="P46" s="232" t="str">
        <f t="shared" si="14"/>
        <v/>
      </c>
      <c r="Q46" s="232" t="str">
        <f t="shared" si="15"/>
        <v/>
      </c>
      <c r="R46" s="232" t="str">
        <f t="shared" si="16"/>
        <v/>
      </c>
      <c r="S46" s="232" t="str">
        <f t="shared" si="17"/>
        <v/>
      </c>
      <c r="T46" s="232" t="str">
        <f t="shared" si="18"/>
        <v/>
      </c>
      <c r="U46" s="232" t="str">
        <f t="shared" si="19"/>
        <v/>
      </c>
      <c r="V46" s="232" t="str">
        <f t="shared" si="20"/>
        <v/>
      </c>
      <c r="W46" s="232" t="str">
        <f t="shared" si="21"/>
        <v/>
      </c>
      <c r="X46" s="232" t="str">
        <f t="shared" si="22"/>
        <v/>
      </c>
      <c r="Y46" s="232" t="str">
        <f t="shared" si="23"/>
        <v/>
      </c>
    </row>
    <row r="47" spans="1:25" ht="45.75" thickBot="1">
      <c r="A47" s="712" t="s">
        <v>573</v>
      </c>
      <c r="B47" s="712" t="s">
        <v>572</v>
      </c>
      <c r="C47" s="720"/>
      <c r="D47" s="721"/>
      <c r="E47" s="720"/>
      <c r="F47" s="722"/>
      <c r="G47" s="720"/>
      <c r="H47" s="721"/>
      <c r="I47" s="720"/>
      <c r="J47" s="721"/>
      <c r="K47" s="718"/>
      <c r="L47" s="719"/>
      <c r="N47" s="274" t="str">
        <f t="shared" si="12"/>
        <v/>
      </c>
      <c r="O47" s="232" t="str">
        <f t="shared" si="13"/>
        <v/>
      </c>
      <c r="P47" s="232" t="str">
        <f t="shared" si="14"/>
        <v/>
      </c>
      <c r="Q47" s="232" t="str">
        <f t="shared" si="15"/>
        <v/>
      </c>
      <c r="R47" s="232" t="str">
        <f t="shared" si="16"/>
        <v/>
      </c>
      <c r="S47" s="232" t="str">
        <f t="shared" si="17"/>
        <v/>
      </c>
      <c r="T47" s="232" t="str">
        <f t="shared" si="18"/>
        <v/>
      </c>
      <c r="U47" s="232" t="str">
        <f t="shared" si="19"/>
        <v/>
      </c>
      <c r="V47" s="232" t="str">
        <f t="shared" si="20"/>
        <v/>
      </c>
      <c r="W47" s="232" t="str">
        <f t="shared" si="21"/>
        <v/>
      </c>
      <c r="X47" s="232" t="str">
        <f t="shared" si="22"/>
        <v/>
      </c>
      <c r="Y47" s="232" t="str">
        <f t="shared" si="23"/>
        <v/>
      </c>
    </row>
    <row r="48" spans="1:25" ht="45.75" thickBot="1">
      <c r="A48" s="712" t="s">
        <v>571</v>
      </c>
      <c r="B48" s="712" t="s">
        <v>570</v>
      </c>
      <c r="C48" s="720"/>
      <c r="D48" s="721"/>
      <c r="E48" s="720"/>
      <c r="F48" s="723"/>
      <c r="G48" s="720"/>
      <c r="H48" s="721"/>
      <c r="I48" s="720"/>
      <c r="J48" s="721"/>
      <c r="K48" s="718"/>
      <c r="L48" s="719"/>
      <c r="N48" s="274" t="str">
        <f t="shared" si="12"/>
        <v/>
      </c>
      <c r="O48" s="232" t="str">
        <f t="shared" si="13"/>
        <v/>
      </c>
      <c r="P48" s="232" t="str">
        <f t="shared" si="14"/>
        <v/>
      </c>
      <c r="Q48" s="232" t="str">
        <f t="shared" si="15"/>
        <v/>
      </c>
      <c r="R48" s="232" t="str">
        <f t="shared" si="16"/>
        <v/>
      </c>
      <c r="S48" s="232" t="str">
        <f t="shared" si="17"/>
        <v/>
      </c>
      <c r="T48" s="232" t="str">
        <f t="shared" si="18"/>
        <v/>
      </c>
      <c r="U48" s="232" t="str">
        <f t="shared" si="19"/>
        <v/>
      </c>
      <c r="V48" s="232" t="str">
        <f t="shared" si="20"/>
        <v/>
      </c>
      <c r="W48" s="232" t="str">
        <f t="shared" si="21"/>
        <v/>
      </c>
      <c r="X48" s="232" t="str">
        <f t="shared" si="22"/>
        <v/>
      </c>
      <c r="Y48" s="232" t="str">
        <f t="shared" si="23"/>
        <v/>
      </c>
    </row>
    <row r="49" spans="1:25" ht="45.75" thickBot="1">
      <c r="A49" s="712" t="s">
        <v>569</v>
      </c>
      <c r="B49" s="712" t="s">
        <v>568</v>
      </c>
      <c r="C49" s="720"/>
      <c r="D49" s="721"/>
      <c r="E49" s="720"/>
      <c r="F49" s="722"/>
      <c r="G49" s="720"/>
      <c r="H49" s="721"/>
      <c r="I49" s="720"/>
      <c r="J49" s="721"/>
      <c r="K49" s="718"/>
      <c r="L49" s="719"/>
      <c r="N49" s="274" t="str">
        <f t="shared" si="12"/>
        <v/>
      </c>
      <c r="O49" s="232" t="str">
        <f t="shared" si="13"/>
        <v/>
      </c>
      <c r="P49" s="232" t="str">
        <f t="shared" si="14"/>
        <v/>
      </c>
      <c r="Q49" s="232" t="str">
        <f t="shared" si="15"/>
        <v/>
      </c>
      <c r="R49" s="232" t="str">
        <f t="shared" si="16"/>
        <v/>
      </c>
      <c r="S49" s="232" t="str">
        <f t="shared" si="17"/>
        <v/>
      </c>
      <c r="T49" s="232" t="str">
        <f t="shared" si="18"/>
        <v/>
      </c>
      <c r="U49" s="232" t="str">
        <f t="shared" si="19"/>
        <v/>
      </c>
      <c r="V49" s="232" t="str">
        <f t="shared" si="20"/>
        <v/>
      </c>
      <c r="W49" s="232" t="str">
        <f t="shared" si="21"/>
        <v/>
      </c>
      <c r="X49" s="232" t="str">
        <f t="shared" si="22"/>
        <v/>
      </c>
      <c r="Y49" s="232" t="str">
        <f t="shared" si="23"/>
        <v/>
      </c>
    </row>
    <row r="50" spans="1:25" ht="45.75" thickBot="1">
      <c r="A50" s="712" t="s">
        <v>567</v>
      </c>
      <c r="B50" s="712" t="s">
        <v>566</v>
      </c>
      <c r="C50" s="720"/>
      <c r="D50" s="721"/>
      <c r="E50" s="720"/>
      <c r="F50" s="722"/>
      <c r="G50" s="720"/>
      <c r="H50" s="721"/>
      <c r="I50" s="720"/>
      <c r="J50" s="721"/>
      <c r="K50" s="718"/>
      <c r="L50" s="719"/>
      <c r="N50" s="274" t="str">
        <f t="shared" si="12"/>
        <v/>
      </c>
      <c r="O50" s="232" t="str">
        <f t="shared" si="13"/>
        <v/>
      </c>
      <c r="P50" s="232" t="str">
        <f t="shared" si="14"/>
        <v/>
      </c>
      <c r="Q50" s="232" t="str">
        <f t="shared" si="15"/>
        <v/>
      </c>
      <c r="R50" s="232" t="str">
        <f t="shared" si="16"/>
        <v/>
      </c>
      <c r="S50" s="232" t="str">
        <f t="shared" si="17"/>
        <v/>
      </c>
      <c r="T50" s="232" t="str">
        <f t="shared" si="18"/>
        <v/>
      </c>
      <c r="U50" s="232" t="str">
        <f t="shared" si="19"/>
        <v/>
      </c>
      <c r="V50" s="232" t="str">
        <f t="shared" si="20"/>
        <v/>
      </c>
      <c r="W50" s="232" t="str">
        <f t="shared" si="21"/>
        <v/>
      </c>
      <c r="X50" s="232" t="str">
        <f t="shared" si="22"/>
        <v/>
      </c>
      <c r="Y50" s="232" t="str">
        <f t="shared" si="23"/>
        <v/>
      </c>
    </row>
    <row r="51" spans="1:25" ht="45.75" thickBot="1">
      <c r="A51" s="712" t="s">
        <v>565</v>
      </c>
      <c r="B51" s="712" t="s">
        <v>564</v>
      </c>
      <c r="C51" s="720"/>
      <c r="D51" s="721"/>
      <c r="E51" s="720"/>
      <c r="F51" s="722"/>
      <c r="G51" s="720"/>
      <c r="H51" s="721"/>
      <c r="I51" s="720"/>
      <c r="J51" s="721"/>
      <c r="K51" s="718"/>
      <c r="L51" s="719"/>
      <c r="N51" s="274" t="str">
        <f t="shared" si="12"/>
        <v/>
      </c>
      <c r="O51" s="232" t="str">
        <f t="shared" si="13"/>
        <v/>
      </c>
      <c r="P51" s="232" t="str">
        <f t="shared" si="14"/>
        <v/>
      </c>
      <c r="Q51" s="232" t="str">
        <f t="shared" si="15"/>
        <v/>
      </c>
      <c r="R51" s="232" t="str">
        <f t="shared" si="16"/>
        <v/>
      </c>
      <c r="S51" s="232" t="str">
        <f t="shared" si="17"/>
        <v/>
      </c>
      <c r="T51" s="232" t="str">
        <f t="shared" si="18"/>
        <v/>
      </c>
      <c r="U51" s="232" t="str">
        <f t="shared" si="19"/>
        <v/>
      </c>
      <c r="V51" s="232" t="str">
        <f t="shared" si="20"/>
        <v/>
      </c>
      <c r="W51" s="232" t="str">
        <f t="shared" si="21"/>
        <v/>
      </c>
      <c r="X51" s="232" t="str">
        <f t="shared" si="22"/>
        <v/>
      </c>
      <c r="Y51" s="232" t="str">
        <f t="shared" si="23"/>
        <v/>
      </c>
    </row>
    <row r="52" spans="1:25" ht="45.75" thickBot="1">
      <c r="A52" s="712" t="s">
        <v>563</v>
      </c>
      <c r="B52" s="712" t="s">
        <v>562</v>
      </c>
      <c r="C52" s="720"/>
      <c r="D52" s="721"/>
      <c r="E52" s="720"/>
      <c r="F52" s="722"/>
      <c r="G52" s="720"/>
      <c r="H52" s="721"/>
      <c r="I52" s="720"/>
      <c r="J52" s="721"/>
      <c r="K52" s="718"/>
      <c r="L52" s="719"/>
      <c r="N52" s="274" t="str">
        <f t="shared" si="12"/>
        <v/>
      </c>
      <c r="O52" s="232" t="str">
        <f t="shared" si="13"/>
        <v/>
      </c>
      <c r="P52" s="232" t="str">
        <f t="shared" si="14"/>
        <v/>
      </c>
      <c r="Q52" s="232" t="str">
        <f t="shared" si="15"/>
        <v/>
      </c>
      <c r="R52" s="232" t="str">
        <f t="shared" si="16"/>
        <v/>
      </c>
      <c r="S52" s="232" t="str">
        <f t="shared" si="17"/>
        <v/>
      </c>
      <c r="T52" s="232" t="str">
        <f t="shared" si="18"/>
        <v/>
      </c>
      <c r="U52" s="232" t="str">
        <f t="shared" si="19"/>
        <v/>
      </c>
      <c r="V52" s="232" t="str">
        <f t="shared" si="20"/>
        <v/>
      </c>
      <c r="W52" s="232" t="str">
        <f t="shared" si="21"/>
        <v/>
      </c>
      <c r="X52" s="232" t="str">
        <f t="shared" si="22"/>
        <v/>
      </c>
      <c r="Y52" s="232" t="str">
        <f t="shared" si="23"/>
        <v/>
      </c>
    </row>
    <row r="53" spans="1:25" ht="45.75" thickBot="1">
      <c r="A53" s="712" t="s">
        <v>561</v>
      </c>
      <c r="B53" s="712" t="s">
        <v>560</v>
      </c>
      <c r="C53" s="720"/>
      <c r="D53" s="721"/>
      <c r="E53" s="720"/>
      <c r="F53" s="722"/>
      <c r="G53" s="720"/>
      <c r="H53" s="721"/>
      <c r="I53" s="720"/>
      <c r="J53" s="721"/>
      <c r="K53" s="718"/>
      <c r="L53" s="719"/>
      <c r="N53" s="274" t="str">
        <f t="shared" si="12"/>
        <v/>
      </c>
      <c r="O53" s="232" t="str">
        <f t="shared" si="13"/>
        <v/>
      </c>
      <c r="P53" s="232" t="str">
        <f t="shared" si="14"/>
        <v/>
      </c>
      <c r="Q53" s="232" t="str">
        <f t="shared" si="15"/>
        <v/>
      </c>
      <c r="R53" s="232" t="str">
        <f t="shared" si="16"/>
        <v/>
      </c>
      <c r="S53" s="232" t="str">
        <f t="shared" si="17"/>
        <v/>
      </c>
      <c r="T53" s="232" t="str">
        <f t="shared" si="18"/>
        <v/>
      </c>
      <c r="U53" s="232" t="str">
        <f t="shared" si="19"/>
        <v/>
      </c>
      <c r="V53" s="232" t="str">
        <f t="shared" si="20"/>
        <v/>
      </c>
      <c r="W53" s="232" t="str">
        <f t="shared" si="21"/>
        <v/>
      </c>
      <c r="X53" s="232" t="str">
        <f t="shared" si="22"/>
        <v/>
      </c>
      <c r="Y53" s="232" t="str">
        <f t="shared" si="23"/>
        <v/>
      </c>
    </row>
    <row r="54" spans="1:25" ht="15.75" thickBot="1">
      <c r="A54" s="712" t="s">
        <v>559</v>
      </c>
      <c r="B54" s="712" t="s">
        <v>558</v>
      </c>
      <c r="C54" s="720"/>
      <c r="D54" s="721"/>
      <c r="E54" s="720"/>
      <c r="F54" s="722"/>
      <c r="G54" s="720"/>
      <c r="H54" s="721"/>
      <c r="I54" s="720"/>
      <c r="J54" s="721"/>
      <c r="K54" s="718"/>
      <c r="L54" s="719"/>
      <c r="N54" s="274" t="str">
        <f t="shared" si="12"/>
        <v/>
      </c>
      <c r="O54" s="232" t="str">
        <f t="shared" si="13"/>
        <v/>
      </c>
      <c r="P54" s="232" t="str">
        <f t="shared" si="14"/>
        <v/>
      </c>
      <c r="Q54" s="232" t="str">
        <f t="shared" si="15"/>
        <v/>
      </c>
      <c r="R54" s="232" t="str">
        <f t="shared" si="16"/>
        <v/>
      </c>
      <c r="S54" s="232" t="str">
        <f t="shared" si="17"/>
        <v/>
      </c>
      <c r="T54" s="232" t="str">
        <f t="shared" si="18"/>
        <v/>
      </c>
      <c r="U54" s="232" t="str">
        <f t="shared" si="19"/>
        <v/>
      </c>
      <c r="V54" s="232" t="str">
        <f t="shared" si="20"/>
        <v/>
      </c>
      <c r="W54" s="232" t="str">
        <f t="shared" si="21"/>
        <v/>
      </c>
      <c r="X54" s="232" t="str">
        <f t="shared" si="22"/>
        <v/>
      </c>
      <c r="Y54" s="232" t="str">
        <f t="shared" si="23"/>
        <v/>
      </c>
    </row>
    <row r="55" spans="1:25" ht="30.75" thickBot="1">
      <c r="A55" s="712" t="s">
        <v>544</v>
      </c>
      <c r="B55" s="712" t="s">
        <v>520</v>
      </c>
      <c r="C55" s="720"/>
      <c r="D55" s="721"/>
      <c r="E55" s="720"/>
      <c r="F55" s="722"/>
      <c r="G55" s="720"/>
      <c r="H55" s="721"/>
      <c r="I55" s="720"/>
      <c r="J55" s="721"/>
      <c r="K55" s="718"/>
      <c r="L55" s="719"/>
      <c r="N55" s="274" t="str">
        <f t="shared" si="12"/>
        <v/>
      </c>
      <c r="O55" s="232" t="str">
        <f t="shared" si="13"/>
        <v/>
      </c>
      <c r="P55" s="232" t="str">
        <f t="shared" si="14"/>
        <v/>
      </c>
      <c r="Q55" s="232" t="str">
        <f t="shared" si="15"/>
        <v/>
      </c>
      <c r="R55" s="232" t="str">
        <f t="shared" si="16"/>
        <v/>
      </c>
      <c r="S55" s="232" t="str">
        <f t="shared" si="17"/>
        <v/>
      </c>
      <c r="T55" s="232" t="str">
        <f t="shared" si="18"/>
        <v/>
      </c>
      <c r="U55" s="232" t="str">
        <f t="shared" si="19"/>
        <v/>
      </c>
      <c r="V55" s="232" t="str">
        <f t="shared" si="20"/>
        <v/>
      </c>
      <c r="W55" s="232" t="str">
        <f t="shared" si="21"/>
        <v/>
      </c>
      <c r="X55" s="232" t="str">
        <f t="shared" si="22"/>
        <v/>
      </c>
      <c r="Y55" s="232" t="str">
        <f t="shared" si="23"/>
        <v/>
      </c>
    </row>
    <row r="56" spans="1:25" ht="15.75" thickBot="1">
      <c r="A56" s="82"/>
      <c r="B56" s="82"/>
      <c r="C56" s="681"/>
      <c r="D56" s="682"/>
      <c r="E56" s="681"/>
      <c r="F56" s="683"/>
      <c r="G56" s="681"/>
      <c r="H56" s="682"/>
      <c r="I56" s="681"/>
      <c r="J56" s="682"/>
      <c r="K56" s="63"/>
      <c r="L56" s="64"/>
      <c r="N56" s="274" t="str">
        <f t="shared" si="12"/>
        <v/>
      </c>
      <c r="O56" s="232" t="str">
        <f t="shared" si="13"/>
        <v/>
      </c>
      <c r="P56" s="232" t="str">
        <f t="shared" si="14"/>
        <v/>
      </c>
      <c r="Q56" s="232" t="str">
        <f t="shared" si="15"/>
        <v/>
      </c>
      <c r="R56" s="232" t="str">
        <f t="shared" si="16"/>
        <v/>
      </c>
      <c r="S56" s="232" t="str">
        <f t="shared" si="17"/>
        <v/>
      </c>
      <c r="T56" s="232" t="str">
        <f t="shared" si="18"/>
        <v/>
      </c>
      <c r="U56" s="232" t="str">
        <f t="shared" si="19"/>
        <v/>
      </c>
      <c r="V56" s="232" t="str">
        <f t="shared" si="20"/>
        <v/>
      </c>
      <c r="W56" s="232" t="str">
        <f t="shared" si="21"/>
        <v/>
      </c>
      <c r="X56" s="232" t="str">
        <f t="shared" si="22"/>
        <v/>
      </c>
      <c r="Y56" s="232" t="str">
        <f t="shared" si="23"/>
        <v/>
      </c>
    </row>
    <row r="57" spans="1:25" ht="15.75" thickBot="1">
      <c r="A57" s="82"/>
      <c r="B57" s="82"/>
      <c r="C57" s="681"/>
      <c r="D57" s="682"/>
      <c r="E57" s="681"/>
      <c r="F57" s="683"/>
      <c r="G57" s="681"/>
      <c r="H57" s="682"/>
      <c r="I57" s="681"/>
      <c r="J57" s="682"/>
      <c r="K57" s="63"/>
      <c r="L57" s="64"/>
      <c r="N57" s="274" t="str">
        <f t="shared" si="12"/>
        <v/>
      </c>
      <c r="O57" s="232" t="str">
        <f t="shared" si="13"/>
        <v/>
      </c>
      <c r="P57" s="232" t="str">
        <f t="shared" si="14"/>
        <v/>
      </c>
      <c r="Q57" s="232" t="str">
        <f t="shared" si="15"/>
        <v/>
      </c>
      <c r="R57" s="232" t="str">
        <f t="shared" si="16"/>
        <v/>
      </c>
      <c r="S57" s="232" t="str">
        <f t="shared" si="17"/>
        <v/>
      </c>
      <c r="T57" s="232" t="str">
        <f t="shared" si="18"/>
        <v/>
      </c>
      <c r="U57" s="232" t="str">
        <f t="shared" si="19"/>
        <v/>
      </c>
      <c r="V57" s="232" t="str">
        <f t="shared" si="20"/>
        <v/>
      </c>
      <c r="W57" s="232" t="str">
        <f t="shared" si="21"/>
        <v/>
      </c>
      <c r="X57" s="232" t="str">
        <f t="shared" si="22"/>
        <v/>
      </c>
      <c r="Y57" s="232" t="str">
        <f t="shared" si="23"/>
        <v/>
      </c>
    </row>
    <row r="58" spans="1:25" ht="15.75" thickBot="1">
      <c r="A58" s="82"/>
      <c r="B58" s="82"/>
      <c r="C58" s="681"/>
      <c r="D58" s="682"/>
      <c r="E58" s="681"/>
      <c r="F58" s="683"/>
      <c r="G58" s="681"/>
      <c r="H58" s="682"/>
      <c r="I58" s="681"/>
      <c r="J58" s="682"/>
      <c r="K58" s="63"/>
      <c r="L58" s="64"/>
      <c r="N58" s="274" t="str">
        <f t="shared" si="12"/>
        <v/>
      </c>
      <c r="O58" s="232" t="str">
        <f t="shared" si="13"/>
        <v/>
      </c>
      <c r="P58" s="232" t="str">
        <f t="shared" si="14"/>
        <v/>
      </c>
      <c r="Q58" s="232" t="str">
        <f t="shared" si="15"/>
        <v/>
      </c>
      <c r="R58" s="232" t="str">
        <f t="shared" si="16"/>
        <v/>
      </c>
      <c r="S58" s="232" t="str">
        <f t="shared" si="17"/>
        <v/>
      </c>
      <c r="T58" s="232" t="str">
        <f t="shared" si="18"/>
        <v/>
      </c>
      <c r="U58" s="232" t="str">
        <f t="shared" si="19"/>
        <v/>
      </c>
      <c r="V58" s="232" t="str">
        <f t="shared" si="20"/>
        <v/>
      </c>
      <c r="W58" s="232" t="str">
        <f t="shared" si="21"/>
        <v/>
      </c>
      <c r="X58" s="232" t="str">
        <f t="shared" si="22"/>
        <v/>
      </c>
      <c r="Y58" s="232" t="str">
        <f t="shared" si="23"/>
        <v/>
      </c>
    </row>
    <row r="59" spans="1:25" ht="15.75" thickBot="1">
      <c r="A59" s="82"/>
      <c r="B59" s="82"/>
      <c r="C59" s="681"/>
      <c r="D59" s="682"/>
      <c r="E59" s="681"/>
      <c r="F59" s="683"/>
      <c r="G59" s="681"/>
      <c r="H59" s="682"/>
      <c r="I59" s="681"/>
      <c r="J59" s="682"/>
      <c r="K59" s="63"/>
      <c r="L59" s="64"/>
      <c r="N59" s="274" t="str">
        <f t="shared" si="12"/>
        <v/>
      </c>
      <c r="O59" s="232" t="str">
        <f t="shared" si="13"/>
        <v/>
      </c>
      <c r="P59" s="232" t="str">
        <f t="shared" si="14"/>
        <v/>
      </c>
      <c r="Q59" s="232" t="str">
        <f t="shared" si="15"/>
        <v/>
      </c>
      <c r="R59" s="232" t="str">
        <f t="shared" si="16"/>
        <v/>
      </c>
      <c r="S59" s="232" t="str">
        <f t="shared" si="17"/>
        <v/>
      </c>
      <c r="T59" s="232" t="str">
        <f t="shared" si="18"/>
        <v/>
      </c>
      <c r="U59" s="232" t="str">
        <f t="shared" si="19"/>
        <v/>
      </c>
      <c r="V59" s="232" t="str">
        <f t="shared" si="20"/>
        <v/>
      </c>
      <c r="W59" s="232" t="str">
        <f t="shared" si="21"/>
        <v/>
      </c>
      <c r="X59" s="232" t="str">
        <f t="shared" si="22"/>
        <v/>
      </c>
      <c r="Y59" s="232" t="str">
        <f t="shared" si="23"/>
        <v/>
      </c>
    </row>
    <row r="60" spans="1:25" ht="15.75" thickBot="1">
      <c r="A60" s="82"/>
      <c r="B60" s="82"/>
      <c r="C60" s="681"/>
      <c r="D60" s="682"/>
      <c r="E60" s="681"/>
      <c r="F60" s="683"/>
      <c r="G60" s="681"/>
      <c r="H60" s="682"/>
      <c r="I60" s="681"/>
      <c r="J60" s="682"/>
      <c r="K60" s="63"/>
      <c r="L60" s="64"/>
      <c r="N60" s="274" t="str">
        <f t="shared" si="12"/>
        <v/>
      </c>
      <c r="O60" s="232" t="str">
        <f t="shared" si="13"/>
        <v/>
      </c>
      <c r="P60" s="232" t="str">
        <f t="shared" si="14"/>
        <v/>
      </c>
      <c r="Q60" s="232" t="str">
        <f t="shared" si="15"/>
        <v/>
      </c>
      <c r="R60" s="232" t="str">
        <f t="shared" si="16"/>
        <v/>
      </c>
      <c r="S60" s="232" t="str">
        <f t="shared" si="17"/>
        <v/>
      </c>
      <c r="T60" s="232" t="str">
        <f t="shared" si="18"/>
        <v/>
      </c>
      <c r="U60" s="232" t="str">
        <f t="shared" si="19"/>
        <v/>
      </c>
      <c r="V60" s="232" t="str">
        <f t="shared" si="20"/>
        <v/>
      </c>
      <c r="W60" s="232" t="str">
        <f t="shared" si="21"/>
        <v/>
      </c>
      <c r="X60" s="232" t="str">
        <f t="shared" si="22"/>
        <v/>
      </c>
      <c r="Y60" s="232" t="str">
        <f t="shared" si="23"/>
        <v/>
      </c>
    </row>
    <row r="61" spans="1:25" ht="15.75" thickBot="1">
      <c r="A61" s="82"/>
      <c r="B61" s="82"/>
      <c r="C61" s="681"/>
      <c r="D61" s="682"/>
      <c r="E61" s="681"/>
      <c r="F61" s="683"/>
      <c r="G61" s="681"/>
      <c r="H61" s="682"/>
      <c r="I61" s="681"/>
      <c r="J61" s="682"/>
      <c r="K61" s="63"/>
      <c r="L61" s="64"/>
      <c r="N61" s="274" t="str">
        <f t="shared" si="12"/>
        <v/>
      </c>
      <c r="O61" s="232" t="str">
        <f t="shared" si="13"/>
        <v/>
      </c>
      <c r="P61" s="232" t="str">
        <f t="shared" si="14"/>
        <v/>
      </c>
      <c r="Q61" s="232" t="str">
        <f t="shared" si="15"/>
        <v/>
      </c>
      <c r="R61" s="232" t="str">
        <f t="shared" si="16"/>
        <v/>
      </c>
      <c r="S61" s="232" t="str">
        <f t="shared" si="17"/>
        <v/>
      </c>
      <c r="T61" s="232" t="str">
        <f t="shared" si="18"/>
        <v/>
      </c>
      <c r="U61" s="232" t="str">
        <f t="shared" si="19"/>
        <v/>
      </c>
      <c r="V61" s="232" t="str">
        <f t="shared" si="20"/>
        <v/>
      </c>
      <c r="W61" s="232" t="str">
        <f t="shared" si="21"/>
        <v/>
      </c>
      <c r="X61" s="232" t="str">
        <f t="shared" si="22"/>
        <v/>
      </c>
      <c r="Y61" s="232" t="str">
        <f t="shared" si="23"/>
        <v/>
      </c>
    </row>
    <row r="62" spans="1:25" ht="15.75" thickBot="1">
      <c r="A62" s="82"/>
      <c r="B62" s="82"/>
      <c r="C62" s="681"/>
      <c r="D62" s="682"/>
      <c r="E62" s="681"/>
      <c r="F62" s="683"/>
      <c r="G62" s="681"/>
      <c r="H62" s="682"/>
      <c r="I62" s="681"/>
      <c r="J62" s="682"/>
      <c r="K62" s="63"/>
      <c r="L62" s="64"/>
      <c r="N62" s="274" t="str">
        <f t="shared" si="12"/>
        <v/>
      </c>
      <c r="O62" s="232" t="str">
        <f t="shared" si="13"/>
        <v/>
      </c>
      <c r="P62" s="232" t="str">
        <f t="shared" si="14"/>
        <v/>
      </c>
      <c r="Q62" s="232" t="str">
        <f t="shared" si="15"/>
        <v/>
      </c>
      <c r="R62" s="232" t="str">
        <f t="shared" si="16"/>
        <v/>
      </c>
      <c r="S62" s="232" t="str">
        <f t="shared" si="17"/>
        <v/>
      </c>
      <c r="T62" s="232" t="str">
        <f t="shared" si="18"/>
        <v/>
      </c>
      <c r="U62" s="232" t="str">
        <f t="shared" si="19"/>
        <v/>
      </c>
      <c r="V62" s="232" t="str">
        <f t="shared" si="20"/>
        <v/>
      </c>
      <c r="W62" s="232" t="str">
        <f t="shared" si="21"/>
        <v/>
      </c>
      <c r="X62" s="232" t="str">
        <f t="shared" si="22"/>
        <v/>
      </c>
      <c r="Y62" s="232" t="str">
        <f t="shared" si="23"/>
        <v/>
      </c>
    </row>
    <row r="63" spans="1:25" ht="15.75" thickBot="1">
      <c r="A63" s="82"/>
      <c r="B63" s="82"/>
      <c r="C63" s="681"/>
      <c r="D63" s="682"/>
      <c r="E63" s="681"/>
      <c r="F63" s="683"/>
      <c r="G63" s="681"/>
      <c r="H63" s="682"/>
      <c r="I63" s="681"/>
      <c r="J63" s="682"/>
      <c r="K63" s="63"/>
      <c r="L63" s="64"/>
      <c r="N63" s="274" t="str">
        <f t="shared" si="12"/>
        <v/>
      </c>
      <c r="O63" s="232" t="str">
        <f t="shared" si="13"/>
        <v/>
      </c>
      <c r="P63" s="232" t="str">
        <f t="shared" si="14"/>
        <v/>
      </c>
      <c r="Q63" s="232" t="str">
        <f t="shared" si="15"/>
        <v/>
      </c>
      <c r="R63" s="232" t="str">
        <f t="shared" si="16"/>
        <v/>
      </c>
      <c r="S63" s="232" t="str">
        <f t="shared" si="17"/>
        <v/>
      </c>
      <c r="T63" s="232" t="str">
        <f t="shared" si="18"/>
        <v/>
      </c>
      <c r="U63" s="232" t="str">
        <f t="shared" si="19"/>
        <v/>
      </c>
      <c r="V63" s="232" t="str">
        <f t="shared" si="20"/>
        <v/>
      </c>
      <c r="W63" s="232" t="str">
        <f t="shared" si="21"/>
        <v/>
      </c>
      <c r="X63" s="232" t="str">
        <f t="shared" si="22"/>
        <v/>
      </c>
      <c r="Y63" s="232" t="str">
        <f t="shared" si="23"/>
        <v/>
      </c>
    </row>
    <row r="64" spans="1:25" ht="15.75" thickBot="1">
      <c r="A64" s="82"/>
      <c r="B64" s="82"/>
      <c r="C64" s="681"/>
      <c r="D64" s="682"/>
      <c r="E64" s="681"/>
      <c r="F64" s="683"/>
      <c r="G64" s="681"/>
      <c r="H64" s="682"/>
      <c r="I64" s="681"/>
      <c r="J64" s="682"/>
      <c r="K64" s="63"/>
      <c r="L64" s="64"/>
      <c r="N64" s="274" t="str">
        <f t="shared" si="12"/>
        <v/>
      </c>
      <c r="O64" s="232" t="str">
        <f t="shared" si="13"/>
        <v/>
      </c>
      <c r="P64" s="232" t="str">
        <f t="shared" si="14"/>
        <v/>
      </c>
      <c r="Q64" s="232" t="str">
        <f t="shared" si="15"/>
        <v/>
      </c>
      <c r="R64" s="232" t="str">
        <f t="shared" si="16"/>
        <v/>
      </c>
      <c r="S64" s="232" t="str">
        <f t="shared" si="17"/>
        <v/>
      </c>
      <c r="T64" s="232" t="str">
        <f t="shared" si="18"/>
        <v/>
      </c>
      <c r="U64" s="232" t="str">
        <f t="shared" si="19"/>
        <v/>
      </c>
      <c r="V64" s="232" t="str">
        <f t="shared" si="20"/>
        <v/>
      </c>
      <c r="W64" s="232" t="str">
        <f t="shared" si="21"/>
        <v/>
      </c>
      <c r="X64" s="232" t="str">
        <f t="shared" si="22"/>
        <v/>
      </c>
      <c r="Y64" s="232" t="str">
        <f t="shared" si="23"/>
        <v/>
      </c>
    </row>
    <row r="65" spans="1:25" ht="15.75" thickBot="1">
      <c r="A65" s="82"/>
      <c r="B65" s="82"/>
      <c r="C65" s="681"/>
      <c r="D65" s="682"/>
      <c r="E65" s="681"/>
      <c r="F65" s="683"/>
      <c r="G65" s="681"/>
      <c r="H65" s="682"/>
      <c r="I65" s="681"/>
      <c r="J65" s="682"/>
      <c r="K65" s="63"/>
      <c r="L65" s="64"/>
      <c r="N65" s="274" t="str">
        <f t="shared" si="12"/>
        <v/>
      </c>
      <c r="O65" s="232" t="str">
        <f t="shared" si="13"/>
        <v/>
      </c>
      <c r="P65" s="232" t="str">
        <f t="shared" si="14"/>
        <v/>
      </c>
      <c r="Q65" s="232" t="str">
        <f t="shared" si="15"/>
        <v/>
      </c>
      <c r="R65" s="232" t="str">
        <f t="shared" si="16"/>
        <v/>
      </c>
      <c r="S65" s="232" t="str">
        <f t="shared" si="17"/>
        <v/>
      </c>
      <c r="T65" s="232" t="str">
        <f t="shared" si="18"/>
        <v/>
      </c>
      <c r="U65" s="232" t="str">
        <f t="shared" si="19"/>
        <v/>
      </c>
      <c r="V65" s="232" t="str">
        <f t="shared" si="20"/>
        <v/>
      </c>
      <c r="W65" s="232" t="str">
        <f t="shared" si="21"/>
        <v/>
      </c>
      <c r="X65" s="232" t="str">
        <f t="shared" si="22"/>
        <v/>
      </c>
      <c r="Y65" s="232" t="str">
        <f t="shared" si="23"/>
        <v/>
      </c>
    </row>
    <row r="66" spans="1:25" ht="15.75" thickBot="1">
      <c r="A66" s="82"/>
      <c r="B66" s="82"/>
      <c r="C66" s="681"/>
      <c r="D66" s="682"/>
      <c r="E66" s="681"/>
      <c r="F66" s="683"/>
      <c r="G66" s="681"/>
      <c r="H66" s="682"/>
      <c r="I66" s="681"/>
      <c r="J66" s="682"/>
      <c r="K66" s="63"/>
      <c r="L66" s="64"/>
      <c r="N66" s="274" t="str">
        <f t="shared" si="12"/>
        <v/>
      </c>
      <c r="O66" s="232" t="str">
        <f t="shared" si="13"/>
        <v/>
      </c>
      <c r="P66" s="232" t="str">
        <f t="shared" si="14"/>
        <v/>
      </c>
      <c r="Q66" s="232" t="str">
        <f t="shared" si="15"/>
        <v/>
      </c>
      <c r="R66" s="232" t="str">
        <f t="shared" si="16"/>
        <v/>
      </c>
      <c r="S66" s="232" t="str">
        <f t="shared" si="17"/>
        <v/>
      </c>
      <c r="T66" s="232" t="str">
        <f t="shared" si="18"/>
        <v/>
      </c>
      <c r="U66" s="232" t="str">
        <f t="shared" si="19"/>
        <v/>
      </c>
      <c r="V66" s="232" t="str">
        <f t="shared" si="20"/>
        <v/>
      </c>
      <c r="W66" s="232" t="str">
        <f t="shared" si="21"/>
        <v/>
      </c>
      <c r="X66" s="232" t="str">
        <f t="shared" si="22"/>
        <v/>
      </c>
      <c r="Y66" s="232" t="str">
        <f t="shared" si="23"/>
        <v/>
      </c>
    </row>
    <row r="67" spans="1:25" ht="15.75" thickBot="1">
      <c r="A67" s="82"/>
      <c r="B67" s="82"/>
      <c r="C67" s="681"/>
      <c r="D67" s="682"/>
      <c r="E67" s="681"/>
      <c r="F67" s="683"/>
      <c r="G67" s="681"/>
      <c r="H67" s="682"/>
      <c r="I67" s="681"/>
      <c r="J67" s="682"/>
      <c r="K67" s="63"/>
      <c r="L67" s="64"/>
      <c r="N67" s="274" t="str">
        <f t="shared" si="12"/>
        <v/>
      </c>
      <c r="O67" s="232" t="str">
        <f t="shared" si="13"/>
        <v/>
      </c>
      <c r="P67" s="232" t="str">
        <f t="shared" si="14"/>
        <v/>
      </c>
      <c r="Q67" s="232" t="str">
        <f t="shared" si="15"/>
        <v/>
      </c>
      <c r="R67" s="232" t="str">
        <f t="shared" si="16"/>
        <v/>
      </c>
      <c r="S67" s="232" t="str">
        <f t="shared" si="17"/>
        <v/>
      </c>
      <c r="T67" s="232" t="str">
        <f t="shared" si="18"/>
        <v/>
      </c>
      <c r="U67" s="232" t="str">
        <f t="shared" si="19"/>
        <v/>
      </c>
      <c r="V67" s="232" t="str">
        <f t="shared" si="20"/>
        <v/>
      </c>
      <c r="W67" s="232" t="str">
        <f t="shared" si="21"/>
        <v/>
      </c>
      <c r="X67" s="232" t="str">
        <f t="shared" si="22"/>
        <v/>
      </c>
      <c r="Y67" s="232" t="str">
        <f t="shared" si="23"/>
        <v/>
      </c>
    </row>
    <row r="68" spans="1:25" ht="15.75" thickBot="1">
      <c r="A68" s="82"/>
      <c r="B68" s="82"/>
      <c r="C68" s="681"/>
      <c r="D68" s="682"/>
      <c r="E68" s="681"/>
      <c r="F68" s="683"/>
      <c r="G68" s="681"/>
      <c r="H68" s="682"/>
      <c r="I68" s="681"/>
      <c r="J68" s="682"/>
      <c r="K68" s="63"/>
      <c r="L68" s="64"/>
      <c r="N68" s="274" t="str">
        <f t="shared" si="12"/>
        <v/>
      </c>
      <c r="O68" s="232" t="str">
        <f t="shared" si="13"/>
        <v/>
      </c>
      <c r="P68" s="232" t="str">
        <f t="shared" si="14"/>
        <v/>
      </c>
      <c r="Q68" s="232" t="str">
        <f t="shared" si="15"/>
        <v/>
      </c>
      <c r="R68" s="232" t="str">
        <f t="shared" si="16"/>
        <v/>
      </c>
      <c r="S68" s="232" t="str">
        <f t="shared" si="17"/>
        <v/>
      </c>
      <c r="T68" s="232" t="str">
        <f t="shared" si="18"/>
        <v/>
      </c>
      <c r="U68" s="232" t="str">
        <f t="shared" si="19"/>
        <v/>
      </c>
      <c r="V68" s="232" t="str">
        <f t="shared" si="20"/>
        <v/>
      </c>
      <c r="W68" s="232" t="str">
        <f t="shared" si="21"/>
        <v/>
      </c>
      <c r="X68" s="232" t="str">
        <f t="shared" si="22"/>
        <v/>
      </c>
      <c r="Y68" s="232" t="str">
        <f t="shared" si="23"/>
        <v/>
      </c>
    </row>
    <row r="69" spans="1:25" ht="15.75" thickBot="1">
      <c r="A69" s="82"/>
      <c r="B69" s="82"/>
      <c r="C69" s="681"/>
      <c r="D69" s="682"/>
      <c r="E69" s="681"/>
      <c r="F69" s="683"/>
      <c r="G69" s="681"/>
      <c r="H69" s="682"/>
      <c r="I69" s="681"/>
      <c r="J69" s="682"/>
      <c r="K69" s="63"/>
      <c r="L69" s="64"/>
      <c r="N69" s="274" t="str">
        <f t="shared" si="12"/>
        <v/>
      </c>
      <c r="O69" s="232" t="str">
        <f t="shared" si="13"/>
        <v/>
      </c>
      <c r="P69" s="232" t="str">
        <f t="shared" si="14"/>
        <v/>
      </c>
      <c r="Q69" s="232" t="str">
        <f t="shared" si="15"/>
        <v/>
      </c>
      <c r="R69" s="232" t="str">
        <f t="shared" si="16"/>
        <v/>
      </c>
      <c r="S69" s="232" t="str">
        <f t="shared" si="17"/>
        <v/>
      </c>
      <c r="T69" s="232" t="str">
        <f t="shared" si="18"/>
        <v/>
      </c>
      <c r="U69" s="232" t="str">
        <f t="shared" si="19"/>
        <v/>
      </c>
      <c r="V69" s="232" t="str">
        <f t="shared" si="20"/>
        <v/>
      </c>
      <c r="W69" s="232" t="str">
        <f t="shared" si="21"/>
        <v/>
      </c>
      <c r="X69" s="232" t="str">
        <f t="shared" si="22"/>
        <v/>
      </c>
      <c r="Y69" s="232" t="str">
        <f t="shared" si="23"/>
        <v/>
      </c>
    </row>
    <row r="70" spans="1:25" ht="15.75" thickBot="1">
      <c r="A70" s="82"/>
      <c r="B70" s="82"/>
      <c r="C70" s="681"/>
      <c r="D70" s="682"/>
      <c r="E70" s="681"/>
      <c r="F70" s="683"/>
      <c r="G70" s="681"/>
      <c r="H70" s="682"/>
      <c r="I70" s="681"/>
      <c r="J70" s="682"/>
      <c r="K70" s="63"/>
      <c r="L70" s="64"/>
      <c r="N70" s="274" t="str">
        <f t="shared" si="12"/>
        <v/>
      </c>
      <c r="O70" s="232" t="str">
        <f t="shared" si="13"/>
        <v/>
      </c>
      <c r="P70" s="232" t="str">
        <f t="shared" si="14"/>
        <v/>
      </c>
      <c r="Q70" s="232" t="str">
        <f t="shared" si="15"/>
        <v/>
      </c>
      <c r="R70" s="232" t="str">
        <f t="shared" si="16"/>
        <v/>
      </c>
      <c r="S70" s="232" t="str">
        <f t="shared" si="17"/>
        <v/>
      </c>
      <c r="T70" s="232" t="str">
        <f t="shared" si="18"/>
        <v/>
      </c>
      <c r="U70" s="232" t="str">
        <f t="shared" si="19"/>
        <v/>
      </c>
      <c r="V70" s="232" t="str">
        <f t="shared" si="20"/>
        <v/>
      </c>
      <c r="W70" s="232" t="str">
        <f t="shared" si="21"/>
        <v/>
      </c>
      <c r="X70" s="232" t="str">
        <f t="shared" si="22"/>
        <v/>
      </c>
      <c r="Y70" s="232" t="str">
        <f t="shared" si="23"/>
        <v/>
      </c>
    </row>
    <row r="71" spans="1:25" ht="15.75" thickBot="1">
      <c r="A71" s="82"/>
      <c r="B71" s="82"/>
      <c r="C71" s="681"/>
      <c r="D71" s="682"/>
      <c r="E71" s="681"/>
      <c r="F71" s="683"/>
      <c r="G71" s="681"/>
      <c r="H71" s="682"/>
      <c r="I71" s="681"/>
      <c r="J71" s="682"/>
      <c r="K71" s="63"/>
      <c r="L71" s="64"/>
      <c r="N71" s="274" t="str">
        <f t="shared" ref="N71:N103" si="24">IF(AND($O71="",$P71="",$Q71="",$R71="",$S71="",$T71="",$U71="",$V71="",$W71="",$X71="",$Y71=""),"",$O71&amp;"|"&amp;$P71&amp;"|"&amp;$Q71&amp;"|"&amp;$R71&amp;"|"&amp;$S71&amp;"|"&amp;$T71&amp;"|"&amp;$U71&amp;"|"&amp;$V71&amp;"|"&amp;$W71&amp;"|"&amp;$X71&amp;"|"&amp;$Y71)</f>
        <v/>
      </c>
      <c r="O71" s="232" t="str">
        <f t="shared" ref="O71:O103" si="25">IF(ISERROR(VALUE(SUBSTITUTE(1&amp;$C71&amp;$D71&amp;$E71&amp;$F71&amp;$G71&amp;$H71&amp;$I71&amp;$J71,",",""))),"не числовое значение в этой строке","")</f>
        <v/>
      </c>
      <c r="P71" s="232" t="str">
        <f t="shared" ref="P71:P103" si="26">IF(ISTEXT($D71),"",IF(AND($D71&gt;0,$C71=0)," % от чего в графе 4",IF(AND($D71&gt;=0,$D71&lt;=1,$D71=ROUND($D71,3)),"",$D71&amp;" недопустимое значение в графе 4")))</f>
        <v/>
      </c>
      <c r="Q71" s="232" t="str">
        <f t="shared" ref="Q71:Q103" si="27">IF(ISTEXT($F71),"",IF(AND($F71&gt;0,$E71=0)," % от чего в графе 6",IF(AND($F71&gt;=0,$F71&lt;=1,$F71=ROUND($F71,3)),"",$F71&amp;"недопустимое значение в графе 6")))</f>
        <v/>
      </c>
      <c r="R71" s="232" t="str">
        <f t="shared" ref="R71:R103" si="28">IF(ISTEXT($H71),"",IF(AND($H71&gt;0,$G71=0)," % от чего в графе8",IF(AND($H71&gt;=0,$H71&lt;=1,$H71=ROUND($H71,3)),"",$H71&amp;"недопустимое значение в графе 8")))</f>
        <v/>
      </c>
      <c r="S71" s="232" t="str">
        <f t="shared" ref="S71:S103" si="29">IF(ISTEXT($J71),"",IF(AND($J71&gt;0,$I71=0)," % от чего в графе 10",IF(AND($J71&gt;=0,$J71&lt;=1,$J71=ROUND($J71,3)),"",$J71&amp;"недопустимое значение в графе10")))</f>
        <v/>
      </c>
      <c r="T71" s="232" t="str">
        <f t="shared" ref="T71:T103" si="30">IF(ISTEXT($L71),"",IF(AND($L71&gt;0,$K71=0)," % от чего в графе 12",IF(AND($L71&gt;=0,$L71&lt;=1,$L71=ROUND($L71,3)),"",$L71&amp;"недопустимое значение в графе12")))</f>
        <v/>
      </c>
      <c r="U71" s="232" t="str">
        <f t="shared" ref="U71:U103" si="31">IF(ISTEXT($C71),$C71&amp;" не число в графе 3",IF($C71&lt;0,$C71&amp;" меньше нуля",IF($C71=ROUND($C71,0),"",$C71&amp;" не целое число  в графе 3")))</f>
        <v/>
      </c>
      <c r="V71" s="232" t="str">
        <f t="shared" ref="V71:V103" si="32">IF(ISTEXT($E71),$E71&amp;" не число в графе 5",IF($E71&lt;0,$E71&amp;" меньше нуля",IF($E71=ROUND($E71,0),"",$E71&amp;" не целое число  в графе 5")))</f>
        <v/>
      </c>
      <c r="W71" s="232" t="str">
        <f t="shared" ref="W71:W103" si="33">IF(ISTEXT($G71),$G71&amp;" не число в графе 7",IF($G71&lt;0,$G71&amp;" меньше нуля",IF($G71=ROUND($G71,0),"",$G71&amp;" не целое число  в графе 7")))</f>
        <v/>
      </c>
      <c r="X71" s="232" t="str">
        <f t="shared" ref="X71:X103" si="34">IF(ISTEXT($I71),$I71&amp;" не число в графе 3",IF($I71&lt;0,$I71&amp;" меньше нуля",IF($I71=ROUND($I71,0),"",$I71&amp;" не целое число  в графе 9")))</f>
        <v/>
      </c>
      <c r="Y71" s="232" t="str">
        <f t="shared" ref="Y71:Y103" si="35">IF(ISTEXT($K71),$K71&amp;" не число в графе 3",IF($K71&lt;0,$K71&amp;" меньше нуля",IF($K71=ROUND($K71,0),"",$K71&amp;" не целое число  в графе 11")))</f>
        <v/>
      </c>
    </row>
    <row r="72" spans="1:25" ht="15.75" thickBot="1">
      <c r="A72" s="82"/>
      <c r="B72" s="82"/>
      <c r="C72" s="681"/>
      <c r="D72" s="682"/>
      <c r="E72" s="681"/>
      <c r="F72" s="683"/>
      <c r="G72" s="681"/>
      <c r="H72" s="682"/>
      <c r="I72" s="681"/>
      <c r="J72" s="682"/>
      <c r="K72" s="63"/>
      <c r="L72" s="64"/>
      <c r="N72" s="274" t="str">
        <f t="shared" si="24"/>
        <v/>
      </c>
      <c r="O72" s="232" t="str">
        <f t="shared" si="25"/>
        <v/>
      </c>
      <c r="P72" s="232" t="str">
        <f t="shared" si="26"/>
        <v/>
      </c>
      <c r="Q72" s="232" t="str">
        <f t="shared" si="27"/>
        <v/>
      </c>
      <c r="R72" s="232" t="str">
        <f t="shared" si="28"/>
        <v/>
      </c>
      <c r="S72" s="232" t="str">
        <f t="shared" si="29"/>
        <v/>
      </c>
      <c r="T72" s="232" t="str">
        <f t="shared" si="30"/>
        <v/>
      </c>
      <c r="U72" s="232" t="str">
        <f t="shared" si="31"/>
        <v/>
      </c>
      <c r="V72" s="232" t="str">
        <f t="shared" si="32"/>
        <v/>
      </c>
      <c r="W72" s="232" t="str">
        <f t="shared" si="33"/>
        <v/>
      </c>
      <c r="X72" s="232" t="str">
        <f t="shared" si="34"/>
        <v/>
      </c>
      <c r="Y72" s="232" t="str">
        <f t="shared" si="35"/>
        <v/>
      </c>
    </row>
    <row r="73" spans="1:25" ht="15.75" thickBot="1">
      <c r="A73" s="82"/>
      <c r="B73" s="82"/>
      <c r="C73" s="681"/>
      <c r="D73" s="682"/>
      <c r="E73" s="681"/>
      <c r="F73" s="683"/>
      <c r="G73" s="681"/>
      <c r="H73" s="682"/>
      <c r="I73" s="681"/>
      <c r="J73" s="682"/>
      <c r="K73" s="63"/>
      <c r="L73" s="64"/>
      <c r="N73" s="274" t="str">
        <f t="shared" si="24"/>
        <v/>
      </c>
      <c r="O73" s="232" t="str">
        <f t="shared" si="25"/>
        <v/>
      </c>
      <c r="P73" s="232" t="str">
        <f t="shared" si="26"/>
        <v/>
      </c>
      <c r="Q73" s="232" t="str">
        <f t="shared" si="27"/>
        <v/>
      </c>
      <c r="R73" s="232" t="str">
        <f t="shared" si="28"/>
        <v/>
      </c>
      <c r="S73" s="232" t="str">
        <f t="shared" si="29"/>
        <v/>
      </c>
      <c r="T73" s="232" t="str">
        <f t="shared" si="30"/>
        <v/>
      </c>
      <c r="U73" s="232" t="str">
        <f t="shared" si="31"/>
        <v/>
      </c>
      <c r="V73" s="232" t="str">
        <f t="shared" si="32"/>
        <v/>
      </c>
      <c r="W73" s="232" t="str">
        <f t="shared" si="33"/>
        <v/>
      </c>
      <c r="X73" s="232" t="str">
        <f t="shared" si="34"/>
        <v/>
      </c>
      <c r="Y73" s="232" t="str">
        <f t="shared" si="35"/>
        <v/>
      </c>
    </row>
    <row r="74" spans="1:25" ht="15.75" thickBot="1">
      <c r="A74" s="82"/>
      <c r="B74" s="82"/>
      <c r="C74" s="681"/>
      <c r="D74" s="682"/>
      <c r="E74" s="681"/>
      <c r="F74" s="683"/>
      <c r="G74" s="681"/>
      <c r="H74" s="682"/>
      <c r="I74" s="681"/>
      <c r="J74" s="682"/>
      <c r="K74" s="63"/>
      <c r="L74" s="64"/>
      <c r="N74" s="274" t="str">
        <f t="shared" si="24"/>
        <v/>
      </c>
      <c r="O74" s="232" t="str">
        <f t="shared" si="25"/>
        <v/>
      </c>
      <c r="P74" s="232" t="str">
        <f t="shared" si="26"/>
        <v/>
      </c>
      <c r="Q74" s="232" t="str">
        <f t="shared" si="27"/>
        <v/>
      </c>
      <c r="R74" s="232" t="str">
        <f t="shared" si="28"/>
        <v/>
      </c>
      <c r="S74" s="232" t="str">
        <f t="shared" si="29"/>
        <v/>
      </c>
      <c r="T74" s="232" t="str">
        <f t="shared" si="30"/>
        <v/>
      </c>
      <c r="U74" s="232" t="str">
        <f t="shared" si="31"/>
        <v/>
      </c>
      <c r="V74" s="232" t="str">
        <f t="shared" si="32"/>
        <v/>
      </c>
      <c r="W74" s="232" t="str">
        <f t="shared" si="33"/>
        <v/>
      </c>
      <c r="X74" s="232" t="str">
        <f t="shared" si="34"/>
        <v/>
      </c>
      <c r="Y74" s="232" t="str">
        <f t="shared" si="35"/>
        <v/>
      </c>
    </row>
    <row r="75" spans="1:25" ht="15.75" thickBot="1">
      <c r="A75" s="82"/>
      <c r="B75" s="82"/>
      <c r="C75" s="681"/>
      <c r="D75" s="682"/>
      <c r="E75" s="681"/>
      <c r="F75" s="683"/>
      <c r="G75" s="681"/>
      <c r="H75" s="682"/>
      <c r="I75" s="681"/>
      <c r="J75" s="682"/>
      <c r="K75" s="63"/>
      <c r="L75" s="64"/>
      <c r="N75" s="274" t="str">
        <f t="shared" si="24"/>
        <v/>
      </c>
      <c r="O75" s="232" t="str">
        <f t="shared" si="25"/>
        <v/>
      </c>
      <c r="P75" s="232" t="str">
        <f t="shared" si="26"/>
        <v/>
      </c>
      <c r="Q75" s="232" t="str">
        <f t="shared" si="27"/>
        <v/>
      </c>
      <c r="R75" s="232" t="str">
        <f t="shared" si="28"/>
        <v/>
      </c>
      <c r="S75" s="232" t="str">
        <f t="shared" si="29"/>
        <v/>
      </c>
      <c r="T75" s="232" t="str">
        <f t="shared" si="30"/>
        <v/>
      </c>
      <c r="U75" s="232" t="str">
        <f t="shared" si="31"/>
        <v/>
      </c>
      <c r="V75" s="232" t="str">
        <f t="shared" si="32"/>
        <v/>
      </c>
      <c r="W75" s="232" t="str">
        <f t="shared" si="33"/>
        <v/>
      </c>
      <c r="X75" s="232" t="str">
        <f t="shared" si="34"/>
        <v/>
      </c>
      <c r="Y75" s="232" t="str">
        <f t="shared" si="35"/>
        <v/>
      </c>
    </row>
    <row r="76" spans="1:25" ht="15.75" thickBot="1">
      <c r="A76" s="82"/>
      <c r="B76" s="82"/>
      <c r="C76" s="681"/>
      <c r="D76" s="682"/>
      <c r="E76" s="681"/>
      <c r="F76" s="683"/>
      <c r="G76" s="681"/>
      <c r="H76" s="682"/>
      <c r="I76" s="681"/>
      <c r="J76" s="682"/>
      <c r="K76" s="63"/>
      <c r="L76" s="64"/>
      <c r="N76" s="274" t="str">
        <f t="shared" si="24"/>
        <v/>
      </c>
      <c r="O76" s="232" t="str">
        <f t="shared" si="25"/>
        <v/>
      </c>
      <c r="P76" s="232" t="str">
        <f t="shared" si="26"/>
        <v/>
      </c>
      <c r="Q76" s="232" t="str">
        <f t="shared" si="27"/>
        <v/>
      </c>
      <c r="R76" s="232" t="str">
        <f t="shared" si="28"/>
        <v/>
      </c>
      <c r="S76" s="232" t="str">
        <f t="shared" si="29"/>
        <v/>
      </c>
      <c r="T76" s="232" t="str">
        <f t="shared" si="30"/>
        <v/>
      </c>
      <c r="U76" s="232" t="str">
        <f t="shared" si="31"/>
        <v/>
      </c>
      <c r="V76" s="232" t="str">
        <f t="shared" si="32"/>
        <v/>
      </c>
      <c r="W76" s="232" t="str">
        <f t="shared" si="33"/>
        <v/>
      </c>
      <c r="X76" s="232" t="str">
        <f t="shared" si="34"/>
        <v/>
      </c>
      <c r="Y76" s="232" t="str">
        <f t="shared" si="35"/>
        <v/>
      </c>
    </row>
    <row r="77" spans="1:25" ht="15.75" thickBot="1">
      <c r="A77" s="82"/>
      <c r="B77" s="82"/>
      <c r="C77" s="681"/>
      <c r="D77" s="682"/>
      <c r="E77" s="681"/>
      <c r="F77" s="683"/>
      <c r="G77" s="681"/>
      <c r="H77" s="682"/>
      <c r="I77" s="681"/>
      <c r="J77" s="682"/>
      <c r="K77" s="63"/>
      <c r="L77" s="64"/>
      <c r="N77" s="274" t="str">
        <f t="shared" si="24"/>
        <v/>
      </c>
      <c r="O77" s="232" t="str">
        <f t="shared" si="25"/>
        <v/>
      </c>
      <c r="P77" s="232" t="str">
        <f t="shared" si="26"/>
        <v/>
      </c>
      <c r="Q77" s="232" t="str">
        <f t="shared" si="27"/>
        <v/>
      </c>
      <c r="R77" s="232" t="str">
        <f t="shared" si="28"/>
        <v/>
      </c>
      <c r="S77" s="232" t="str">
        <f t="shared" si="29"/>
        <v/>
      </c>
      <c r="T77" s="232" t="str">
        <f t="shared" si="30"/>
        <v/>
      </c>
      <c r="U77" s="232" t="str">
        <f t="shared" si="31"/>
        <v/>
      </c>
      <c r="V77" s="232" t="str">
        <f t="shared" si="32"/>
        <v/>
      </c>
      <c r="W77" s="232" t="str">
        <f t="shared" si="33"/>
        <v/>
      </c>
      <c r="X77" s="232" t="str">
        <f t="shared" si="34"/>
        <v/>
      </c>
      <c r="Y77" s="232" t="str">
        <f t="shared" si="35"/>
        <v/>
      </c>
    </row>
    <row r="78" spans="1:25" ht="15.75" thickBot="1">
      <c r="A78" s="82"/>
      <c r="B78" s="82"/>
      <c r="C78" s="681"/>
      <c r="D78" s="682"/>
      <c r="E78" s="681"/>
      <c r="F78" s="683"/>
      <c r="G78" s="681"/>
      <c r="H78" s="682"/>
      <c r="I78" s="681"/>
      <c r="J78" s="682"/>
      <c r="K78" s="63"/>
      <c r="L78" s="64"/>
      <c r="N78" s="274" t="str">
        <f t="shared" si="24"/>
        <v/>
      </c>
      <c r="O78" s="232" t="str">
        <f t="shared" si="25"/>
        <v/>
      </c>
      <c r="P78" s="232" t="str">
        <f t="shared" si="26"/>
        <v/>
      </c>
      <c r="Q78" s="232" t="str">
        <f t="shared" si="27"/>
        <v/>
      </c>
      <c r="R78" s="232" t="str">
        <f t="shared" si="28"/>
        <v/>
      </c>
      <c r="S78" s="232" t="str">
        <f t="shared" si="29"/>
        <v/>
      </c>
      <c r="T78" s="232" t="str">
        <f t="shared" si="30"/>
        <v/>
      </c>
      <c r="U78" s="232" t="str">
        <f t="shared" si="31"/>
        <v/>
      </c>
      <c r="V78" s="232" t="str">
        <f t="shared" si="32"/>
        <v/>
      </c>
      <c r="W78" s="232" t="str">
        <f t="shared" si="33"/>
        <v/>
      </c>
      <c r="X78" s="232" t="str">
        <f t="shared" si="34"/>
        <v/>
      </c>
      <c r="Y78" s="232" t="str">
        <f t="shared" si="35"/>
        <v/>
      </c>
    </row>
    <row r="79" spans="1:25" ht="15.75" thickBot="1">
      <c r="A79" s="82"/>
      <c r="B79" s="82"/>
      <c r="C79" s="681"/>
      <c r="D79" s="682"/>
      <c r="E79" s="681"/>
      <c r="F79" s="683"/>
      <c r="G79" s="681"/>
      <c r="H79" s="682"/>
      <c r="I79" s="681"/>
      <c r="J79" s="682"/>
      <c r="K79" s="63"/>
      <c r="L79" s="64"/>
      <c r="N79" s="274" t="str">
        <f t="shared" si="24"/>
        <v/>
      </c>
      <c r="O79" s="232" t="str">
        <f t="shared" si="25"/>
        <v/>
      </c>
      <c r="P79" s="232" t="str">
        <f t="shared" si="26"/>
        <v/>
      </c>
      <c r="Q79" s="232" t="str">
        <f t="shared" si="27"/>
        <v/>
      </c>
      <c r="R79" s="232" t="str">
        <f t="shared" si="28"/>
        <v/>
      </c>
      <c r="S79" s="232" t="str">
        <f t="shared" si="29"/>
        <v/>
      </c>
      <c r="T79" s="232" t="str">
        <f t="shared" si="30"/>
        <v/>
      </c>
      <c r="U79" s="232" t="str">
        <f t="shared" si="31"/>
        <v/>
      </c>
      <c r="V79" s="232" t="str">
        <f t="shared" si="32"/>
        <v/>
      </c>
      <c r="W79" s="232" t="str">
        <f t="shared" si="33"/>
        <v/>
      </c>
      <c r="X79" s="232" t="str">
        <f t="shared" si="34"/>
        <v/>
      </c>
      <c r="Y79" s="232" t="str">
        <f t="shared" si="35"/>
        <v/>
      </c>
    </row>
    <row r="80" spans="1:25" ht="15.75" thickBot="1">
      <c r="A80" s="82"/>
      <c r="B80" s="82"/>
      <c r="C80" s="681"/>
      <c r="D80" s="682"/>
      <c r="E80" s="681"/>
      <c r="F80" s="683"/>
      <c r="G80" s="681"/>
      <c r="H80" s="682"/>
      <c r="I80" s="681"/>
      <c r="J80" s="682"/>
      <c r="K80" s="63"/>
      <c r="L80" s="64"/>
      <c r="N80" s="274" t="str">
        <f t="shared" si="24"/>
        <v/>
      </c>
      <c r="O80" s="232" t="str">
        <f t="shared" si="25"/>
        <v/>
      </c>
      <c r="P80" s="232" t="str">
        <f t="shared" si="26"/>
        <v/>
      </c>
      <c r="Q80" s="232" t="str">
        <f t="shared" si="27"/>
        <v/>
      </c>
      <c r="R80" s="232" t="str">
        <f t="shared" si="28"/>
        <v/>
      </c>
      <c r="S80" s="232" t="str">
        <f t="shared" si="29"/>
        <v/>
      </c>
      <c r="T80" s="232" t="str">
        <f t="shared" si="30"/>
        <v/>
      </c>
      <c r="U80" s="232" t="str">
        <f t="shared" si="31"/>
        <v/>
      </c>
      <c r="V80" s="232" t="str">
        <f t="shared" si="32"/>
        <v/>
      </c>
      <c r="W80" s="232" t="str">
        <f t="shared" si="33"/>
        <v/>
      </c>
      <c r="X80" s="232" t="str">
        <f t="shared" si="34"/>
        <v/>
      </c>
      <c r="Y80" s="232" t="str">
        <f t="shared" si="35"/>
        <v/>
      </c>
    </row>
    <row r="81" spans="1:25" ht="15.75" thickBot="1">
      <c r="A81" s="82"/>
      <c r="B81" s="82"/>
      <c r="C81" s="681"/>
      <c r="D81" s="682"/>
      <c r="E81" s="681"/>
      <c r="F81" s="683"/>
      <c r="G81" s="681"/>
      <c r="H81" s="682"/>
      <c r="I81" s="681"/>
      <c r="J81" s="682"/>
      <c r="K81" s="63"/>
      <c r="L81" s="64"/>
      <c r="N81" s="274" t="str">
        <f t="shared" si="24"/>
        <v/>
      </c>
      <c r="O81" s="232" t="str">
        <f t="shared" si="25"/>
        <v/>
      </c>
      <c r="P81" s="232" t="str">
        <f t="shared" si="26"/>
        <v/>
      </c>
      <c r="Q81" s="232" t="str">
        <f t="shared" si="27"/>
        <v/>
      </c>
      <c r="R81" s="232" t="str">
        <f t="shared" si="28"/>
        <v/>
      </c>
      <c r="S81" s="232" t="str">
        <f t="shared" si="29"/>
        <v/>
      </c>
      <c r="T81" s="232" t="str">
        <f t="shared" si="30"/>
        <v/>
      </c>
      <c r="U81" s="232" t="str">
        <f t="shared" si="31"/>
        <v/>
      </c>
      <c r="V81" s="232" t="str">
        <f t="shared" si="32"/>
        <v/>
      </c>
      <c r="W81" s="232" t="str">
        <f t="shared" si="33"/>
        <v/>
      </c>
      <c r="X81" s="232" t="str">
        <f t="shared" si="34"/>
        <v/>
      </c>
      <c r="Y81" s="232" t="str">
        <f t="shared" si="35"/>
        <v/>
      </c>
    </row>
    <row r="82" spans="1:25" ht="15.75" thickBot="1">
      <c r="A82" s="82"/>
      <c r="B82" s="82"/>
      <c r="C82" s="681"/>
      <c r="D82" s="682"/>
      <c r="E82" s="681"/>
      <c r="F82" s="683"/>
      <c r="G82" s="681"/>
      <c r="H82" s="682"/>
      <c r="I82" s="681"/>
      <c r="J82" s="682"/>
      <c r="K82" s="63"/>
      <c r="L82" s="64"/>
      <c r="N82" s="274" t="str">
        <f t="shared" si="24"/>
        <v/>
      </c>
      <c r="O82" s="232" t="str">
        <f t="shared" si="25"/>
        <v/>
      </c>
      <c r="P82" s="232" t="str">
        <f t="shared" si="26"/>
        <v/>
      </c>
      <c r="Q82" s="232" t="str">
        <f t="shared" si="27"/>
        <v/>
      </c>
      <c r="R82" s="232" t="str">
        <f t="shared" si="28"/>
        <v/>
      </c>
      <c r="S82" s="232" t="str">
        <f t="shared" si="29"/>
        <v/>
      </c>
      <c r="T82" s="232" t="str">
        <f t="shared" si="30"/>
        <v/>
      </c>
      <c r="U82" s="232" t="str">
        <f t="shared" si="31"/>
        <v/>
      </c>
      <c r="V82" s="232" t="str">
        <f t="shared" si="32"/>
        <v/>
      </c>
      <c r="W82" s="232" t="str">
        <f t="shared" si="33"/>
        <v/>
      </c>
      <c r="X82" s="232" t="str">
        <f t="shared" si="34"/>
        <v/>
      </c>
      <c r="Y82" s="232" t="str">
        <f t="shared" si="35"/>
        <v/>
      </c>
    </row>
    <row r="83" spans="1:25" ht="15.75" thickBot="1">
      <c r="A83" s="82"/>
      <c r="B83" s="82"/>
      <c r="C83" s="681"/>
      <c r="D83" s="682"/>
      <c r="E83" s="681"/>
      <c r="F83" s="683"/>
      <c r="G83" s="681"/>
      <c r="H83" s="682"/>
      <c r="I83" s="681"/>
      <c r="J83" s="682"/>
      <c r="K83" s="63"/>
      <c r="L83" s="64"/>
      <c r="N83" s="274" t="str">
        <f t="shared" si="24"/>
        <v/>
      </c>
      <c r="O83" s="232" t="str">
        <f t="shared" si="25"/>
        <v/>
      </c>
      <c r="P83" s="232" t="str">
        <f t="shared" si="26"/>
        <v/>
      </c>
      <c r="Q83" s="232" t="str">
        <f t="shared" si="27"/>
        <v/>
      </c>
      <c r="R83" s="232" t="str">
        <f t="shared" si="28"/>
        <v/>
      </c>
      <c r="S83" s="232" t="str">
        <f t="shared" si="29"/>
        <v/>
      </c>
      <c r="T83" s="232" t="str">
        <f t="shared" si="30"/>
        <v/>
      </c>
      <c r="U83" s="232" t="str">
        <f t="shared" si="31"/>
        <v/>
      </c>
      <c r="V83" s="232" t="str">
        <f t="shared" si="32"/>
        <v/>
      </c>
      <c r="W83" s="232" t="str">
        <f t="shared" si="33"/>
        <v/>
      </c>
      <c r="X83" s="232" t="str">
        <f t="shared" si="34"/>
        <v/>
      </c>
      <c r="Y83" s="232" t="str">
        <f t="shared" si="35"/>
        <v/>
      </c>
    </row>
    <row r="84" spans="1:25" ht="15.75" thickBot="1">
      <c r="A84" s="82"/>
      <c r="B84" s="82"/>
      <c r="C84" s="681"/>
      <c r="D84" s="682"/>
      <c r="E84" s="681"/>
      <c r="F84" s="683"/>
      <c r="G84" s="681"/>
      <c r="H84" s="682"/>
      <c r="I84" s="681"/>
      <c r="J84" s="682"/>
      <c r="K84" s="63"/>
      <c r="L84" s="64"/>
      <c r="N84" s="274" t="str">
        <f t="shared" si="24"/>
        <v/>
      </c>
      <c r="O84" s="232" t="str">
        <f t="shared" si="25"/>
        <v/>
      </c>
      <c r="P84" s="232" t="str">
        <f t="shared" si="26"/>
        <v/>
      </c>
      <c r="Q84" s="232" t="str">
        <f t="shared" si="27"/>
        <v/>
      </c>
      <c r="R84" s="232" t="str">
        <f t="shared" si="28"/>
        <v/>
      </c>
      <c r="S84" s="232" t="str">
        <f t="shared" si="29"/>
        <v/>
      </c>
      <c r="T84" s="232" t="str">
        <f t="shared" si="30"/>
        <v/>
      </c>
      <c r="U84" s="232" t="str">
        <f t="shared" si="31"/>
        <v/>
      </c>
      <c r="V84" s="232" t="str">
        <f t="shared" si="32"/>
        <v/>
      </c>
      <c r="W84" s="232" t="str">
        <f t="shared" si="33"/>
        <v/>
      </c>
      <c r="X84" s="232" t="str">
        <f t="shared" si="34"/>
        <v/>
      </c>
      <c r="Y84" s="232" t="str">
        <f t="shared" si="35"/>
        <v/>
      </c>
    </row>
    <row r="85" spans="1:25" ht="15.75" thickBot="1">
      <c r="A85" s="82"/>
      <c r="B85" s="82"/>
      <c r="C85" s="681"/>
      <c r="D85" s="682"/>
      <c r="E85" s="681"/>
      <c r="F85" s="683"/>
      <c r="G85" s="681"/>
      <c r="H85" s="682"/>
      <c r="I85" s="681"/>
      <c r="J85" s="682"/>
      <c r="K85" s="63"/>
      <c r="L85" s="64"/>
      <c r="N85" s="274" t="str">
        <f t="shared" si="24"/>
        <v/>
      </c>
      <c r="O85" s="232" t="str">
        <f t="shared" si="25"/>
        <v/>
      </c>
      <c r="P85" s="232" t="str">
        <f t="shared" si="26"/>
        <v/>
      </c>
      <c r="Q85" s="232" t="str">
        <f t="shared" si="27"/>
        <v/>
      </c>
      <c r="R85" s="232" t="str">
        <f t="shared" si="28"/>
        <v/>
      </c>
      <c r="S85" s="232" t="str">
        <f t="shared" si="29"/>
        <v/>
      </c>
      <c r="T85" s="232" t="str">
        <f t="shared" si="30"/>
        <v/>
      </c>
      <c r="U85" s="232" t="str">
        <f t="shared" si="31"/>
        <v/>
      </c>
      <c r="V85" s="232" t="str">
        <f t="shared" si="32"/>
        <v/>
      </c>
      <c r="W85" s="232" t="str">
        <f t="shared" si="33"/>
        <v/>
      </c>
      <c r="X85" s="232" t="str">
        <f t="shared" si="34"/>
        <v/>
      </c>
      <c r="Y85" s="232" t="str">
        <f t="shared" si="35"/>
        <v/>
      </c>
    </row>
    <row r="86" spans="1:25" ht="15.75" thickBot="1">
      <c r="A86" s="82"/>
      <c r="B86" s="82"/>
      <c r="C86" s="681"/>
      <c r="D86" s="682"/>
      <c r="E86" s="681"/>
      <c r="F86" s="683"/>
      <c r="G86" s="681"/>
      <c r="H86" s="682"/>
      <c r="I86" s="681"/>
      <c r="J86" s="682"/>
      <c r="K86" s="63"/>
      <c r="L86" s="64"/>
      <c r="N86" s="274" t="str">
        <f t="shared" si="24"/>
        <v/>
      </c>
      <c r="O86" s="232" t="str">
        <f t="shared" si="25"/>
        <v/>
      </c>
      <c r="P86" s="232" t="str">
        <f t="shared" si="26"/>
        <v/>
      </c>
      <c r="Q86" s="232" t="str">
        <f t="shared" si="27"/>
        <v/>
      </c>
      <c r="R86" s="232" t="str">
        <f t="shared" si="28"/>
        <v/>
      </c>
      <c r="S86" s="232" t="str">
        <f t="shared" si="29"/>
        <v/>
      </c>
      <c r="T86" s="232" t="str">
        <f t="shared" si="30"/>
        <v/>
      </c>
      <c r="U86" s="232" t="str">
        <f t="shared" si="31"/>
        <v/>
      </c>
      <c r="V86" s="232" t="str">
        <f t="shared" si="32"/>
        <v/>
      </c>
      <c r="W86" s="232" t="str">
        <f t="shared" si="33"/>
        <v/>
      </c>
      <c r="X86" s="232" t="str">
        <f t="shared" si="34"/>
        <v/>
      </c>
      <c r="Y86" s="232" t="str">
        <f t="shared" si="35"/>
        <v/>
      </c>
    </row>
    <row r="87" spans="1:25" ht="15.75" thickBot="1">
      <c r="A87" s="82"/>
      <c r="B87" s="82"/>
      <c r="C87" s="681"/>
      <c r="D87" s="682"/>
      <c r="E87" s="681"/>
      <c r="F87" s="683"/>
      <c r="G87" s="681"/>
      <c r="H87" s="682"/>
      <c r="I87" s="681"/>
      <c r="J87" s="682"/>
      <c r="K87" s="63"/>
      <c r="L87" s="64"/>
      <c r="N87" s="274" t="str">
        <f t="shared" si="24"/>
        <v/>
      </c>
      <c r="O87" s="232" t="str">
        <f t="shared" si="25"/>
        <v/>
      </c>
      <c r="P87" s="232" t="str">
        <f t="shared" si="26"/>
        <v/>
      </c>
      <c r="Q87" s="232" t="str">
        <f t="shared" si="27"/>
        <v/>
      </c>
      <c r="R87" s="232" t="str">
        <f t="shared" si="28"/>
        <v/>
      </c>
      <c r="S87" s="232" t="str">
        <f t="shared" si="29"/>
        <v/>
      </c>
      <c r="T87" s="232" t="str">
        <f t="shared" si="30"/>
        <v/>
      </c>
      <c r="U87" s="232" t="str">
        <f t="shared" si="31"/>
        <v/>
      </c>
      <c r="V87" s="232" t="str">
        <f t="shared" si="32"/>
        <v/>
      </c>
      <c r="W87" s="232" t="str">
        <f t="shared" si="33"/>
        <v/>
      </c>
      <c r="X87" s="232" t="str">
        <f t="shared" si="34"/>
        <v/>
      </c>
      <c r="Y87" s="232" t="str">
        <f t="shared" si="35"/>
        <v/>
      </c>
    </row>
    <row r="88" spans="1:25" ht="15.75" thickBot="1">
      <c r="A88" s="82"/>
      <c r="B88" s="82"/>
      <c r="C88" s="681"/>
      <c r="D88" s="682"/>
      <c r="E88" s="681"/>
      <c r="F88" s="683"/>
      <c r="G88" s="681"/>
      <c r="H88" s="682"/>
      <c r="I88" s="681"/>
      <c r="J88" s="682"/>
      <c r="K88" s="63"/>
      <c r="L88" s="64"/>
      <c r="N88" s="274" t="str">
        <f t="shared" si="24"/>
        <v/>
      </c>
      <c r="O88" s="232" t="str">
        <f t="shared" si="25"/>
        <v/>
      </c>
      <c r="P88" s="232" t="str">
        <f t="shared" si="26"/>
        <v/>
      </c>
      <c r="Q88" s="232" t="str">
        <f t="shared" si="27"/>
        <v/>
      </c>
      <c r="R88" s="232" t="str">
        <f t="shared" si="28"/>
        <v/>
      </c>
      <c r="S88" s="232" t="str">
        <f t="shared" si="29"/>
        <v/>
      </c>
      <c r="T88" s="232" t="str">
        <f t="shared" si="30"/>
        <v/>
      </c>
      <c r="U88" s="232" t="str">
        <f t="shared" si="31"/>
        <v/>
      </c>
      <c r="V88" s="232" t="str">
        <f t="shared" si="32"/>
        <v/>
      </c>
      <c r="W88" s="232" t="str">
        <f t="shared" si="33"/>
        <v/>
      </c>
      <c r="X88" s="232" t="str">
        <f t="shared" si="34"/>
        <v/>
      </c>
      <c r="Y88" s="232" t="str">
        <f t="shared" si="35"/>
        <v/>
      </c>
    </row>
    <row r="89" spans="1:25" ht="15.75" thickBot="1">
      <c r="A89" s="82"/>
      <c r="B89" s="82"/>
      <c r="C89" s="681"/>
      <c r="D89" s="682"/>
      <c r="E89" s="681"/>
      <c r="F89" s="683"/>
      <c r="G89" s="681"/>
      <c r="H89" s="682"/>
      <c r="I89" s="681"/>
      <c r="J89" s="682"/>
      <c r="K89" s="63"/>
      <c r="L89" s="64"/>
      <c r="N89" s="274" t="str">
        <f t="shared" si="24"/>
        <v/>
      </c>
      <c r="O89" s="232" t="str">
        <f t="shared" si="25"/>
        <v/>
      </c>
      <c r="P89" s="232" t="str">
        <f t="shared" si="26"/>
        <v/>
      </c>
      <c r="Q89" s="232" t="str">
        <f t="shared" si="27"/>
        <v/>
      </c>
      <c r="R89" s="232" t="str">
        <f t="shared" si="28"/>
        <v/>
      </c>
      <c r="S89" s="232" t="str">
        <f t="shared" si="29"/>
        <v/>
      </c>
      <c r="T89" s="232" t="str">
        <f t="shared" si="30"/>
        <v/>
      </c>
      <c r="U89" s="232" t="str">
        <f t="shared" si="31"/>
        <v/>
      </c>
      <c r="V89" s="232" t="str">
        <f t="shared" si="32"/>
        <v/>
      </c>
      <c r="W89" s="232" t="str">
        <f t="shared" si="33"/>
        <v/>
      </c>
      <c r="X89" s="232" t="str">
        <f t="shared" si="34"/>
        <v/>
      </c>
      <c r="Y89" s="232" t="str">
        <f t="shared" si="35"/>
        <v/>
      </c>
    </row>
    <row r="90" spans="1:25" ht="15.75" thickBot="1">
      <c r="A90" s="82"/>
      <c r="B90" s="82"/>
      <c r="C90" s="681"/>
      <c r="D90" s="682"/>
      <c r="E90" s="681"/>
      <c r="F90" s="683"/>
      <c r="G90" s="681"/>
      <c r="H90" s="682"/>
      <c r="I90" s="681"/>
      <c r="J90" s="682"/>
      <c r="K90" s="63"/>
      <c r="L90" s="64"/>
      <c r="N90" s="274" t="str">
        <f t="shared" si="24"/>
        <v/>
      </c>
      <c r="O90" s="232" t="str">
        <f t="shared" si="25"/>
        <v/>
      </c>
      <c r="P90" s="232" t="str">
        <f t="shared" si="26"/>
        <v/>
      </c>
      <c r="Q90" s="232" t="str">
        <f t="shared" si="27"/>
        <v/>
      </c>
      <c r="R90" s="232" t="str">
        <f t="shared" si="28"/>
        <v/>
      </c>
      <c r="S90" s="232" t="str">
        <f t="shared" si="29"/>
        <v/>
      </c>
      <c r="T90" s="232" t="str">
        <f t="shared" si="30"/>
        <v/>
      </c>
      <c r="U90" s="232" t="str">
        <f t="shared" si="31"/>
        <v/>
      </c>
      <c r="V90" s="232" t="str">
        <f t="shared" si="32"/>
        <v/>
      </c>
      <c r="W90" s="232" t="str">
        <f t="shared" si="33"/>
        <v/>
      </c>
      <c r="X90" s="232" t="str">
        <f t="shared" si="34"/>
        <v/>
      </c>
      <c r="Y90" s="232" t="str">
        <f t="shared" si="35"/>
        <v/>
      </c>
    </row>
    <row r="91" spans="1:25" ht="15.75" thickBot="1">
      <c r="A91" s="82"/>
      <c r="B91" s="82"/>
      <c r="C91" s="681"/>
      <c r="D91" s="682"/>
      <c r="E91" s="681"/>
      <c r="F91" s="683"/>
      <c r="G91" s="681"/>
      <c r="H91" s="682"/>
      <c r="I91" s="681"/>
      <c r="J91" s="682"/>
      <c r="K91" s="63"/>
      <c r="L91" s="64"/>
      <c r="N91" s="274" t="str">
        <f t="shared" si="24"/>
        <v/>
      </c>
      <c r="O91" s="232" t="str">
        <f t="shared" si="25"/>
        <v/>
      </c>
      <c r="P91" s="232" t="str">
        <f t="shared" si="26"/>
        <v/>
      </c>
      <c r="Q91" s="232" t="str">
        <f t="shared" si="27"/>
        <v/>
      </c>
      <c r="R91" s="232" t="str">
        <f t="shared" si="28"/>
        <v/>
      </c>
      <c r="S91" s="232" t="str">
        <f t="shared" si="29"/>
        <v/>
      </c>
      <c r="T91" s="232" t="str">
        <f t="shared" si="30"/>
        <v/>
      </c>
      <c r="U91" s="232" t="str">
        <f t="shared" si="31"/>
        <v/>
      </c>
      <c r="V91" s="232" t="str">
        <f t="shared" si="32"/>
        <v/>
      </c>
      <c r="W91" s="232" t="str">
        <f t="shared" si="33"/>
        <v/>
      </c>
      <c r="X91" s="232" t="str">
        <f t="shared" si="34"/>
        <v/>
      </c>
      <c r="Y91" s="232" t="str">
        <f t="shared" si="35"/>
        <v/>
      </c>
    </row>
    <row r="92" spans="1:25" ht="15.75" thickBot="1">
      <c r="A92" s="82"/>
      <c r="B92" s="82"/>
      <c r="C92" s="681"/>
      <c r="D92" s="682"/>
      <c r="E92" s="681"/>
      <c r="F92" s="683"/>
      <c r="G92" s="681"/>
      <c r="H92" s="682"/>
      <c r="I92" s="681"/>
      <c r="J92" s="682"/>
      <c r="K92" s="63"/>
      <c r="L92" s="64"/>
      <c r="N92" s="274" t="str">
        <f t="shared" si="24"/>
        <v/>
      </c>
      <c r="O92" s="232" t="str">
        <f t="shared" si="25"/>
        <v/>
      </c>
      <c r="P92" s="232" t="str">
        <f t="shared" si="26"/>
        <v/>
      </c>
      <c r="Q92" s="232" t="str">
        <f t="shared" si="27"/>
        <v/>
      </c>
      <c r="R92" s="232" t="str">
        <f t="shared" si="28"/>
        <v/>
      </c>
      <c r="S92" s="232" t="str">
        <f t="shared" si="29"/>
        <v/>
      </c>
      <c r="T92" s="232" t="str">
        <f t="shared" si="30"/>
        <v/>
      </c>
      <c r="U92" s="232" t="str">
        <f t="shared" si="31"/>
        <v/>
      </c>
      <c r="V92" s="232" t="str">
        <f t="shared" si="32"/>
        <v/>
      </c>
      <c r="W92" s="232" t="str">
        <f t="shared" si="33"/>
        <v/>
      </c>
      <c r="X92" s="232" t="str">
        <f t="shared" si="34"/>
        <v/>
      </c>
      <c r="Y92" s="232" t="str">
        <f t="shared" si="35"/>
        <v/>
      </c>
    </row>
    <row r="93" spans="1:25" ht="15.75" thickBot="1">
      <c r="A93" s="82"/>
      <c r="B93" s="82"/>
      <c r="C93" s="681"/>
      <c r="D93" s="682"/>
      <c r="E93" s="681"/>
      <c r="F93" s="683"/>
      <c r="G93" s="681"/>
      <c r="H93" s="682"/>
      <c r="I93" s="681"/>
      <c r="J93" s="682"/>
      <c r="K93" s="63"/>
      <c r="L93" s="64"/>
      <c r="N93" s="274" t="str">
        <f t="shared" si="24"/>
        <v/>
      </c>
      <c r="O93" s="232" t="str">
        <f t="shared" si="25"/>
        <v/>
      </c>
      <c r="P93" s="232" t="str">
        <f t="shared" si="26"/>
        <v/>
      </c>
      <c r="Q93" s="232" t="str">
        <f t="shared" si="27"/>
        <v/>
      </c>
      <c r="R93" s="232" t="str">
        <f t="shared" si="28"/>
        <v/>
      </c>
      <c r="S93" s="232" t="str">
        <f t="shared" si="29"/>
        <v/>
      </c>
      <c r="T93" s="232" t="str">
        <f t="shared" si="30"/>
        <v/>
      </c>
      <c r="U93" s="232" t="str">
        <f t="shared" si="31"/>
        <v/>
      </c>
      <c r="V93" s="232" t="str">
        <f t="shared" si="32"/>
        <v/>
      </c>
      <c r="W93" s="232" t="str">
        <f t="shared" si="33"/>
        <v/>
      </c>
      <c r="X93" s="232" t="str">
        <f t="shared" si="34"/>
        <v/>
      </c>
      <c r="Y93" s="232" t="str">
        <f t="shared" si="35"/>
        <v/>
      </c>
    </row>
    <row r="94" spans="1:25" ht="15.75" thickBot="1">
      <c r="A94" s="82"/>
      <c r="B94" s="82"/>
      <c r="C94" s="681"/>
      <c r="D94" s="682"/>
      <c r="E94" s="681"/>
      <c r="F94" s="683"/>
      <c r="G94" s="681"/>
      <c r="H94" s="682"/>
      <c r="I94" s="681"/>
      <c r="J94" s="682"/>
      <c r="K94" s="63"/>
      <c r="L94" s="64"/>
      <c r="N94" s="274" t="str">
        <f t="shared" si="24"/>
        <v/>
      </c>
      <c r="O94" s="232" t="str">
        <f t="shared" si="25"/>
        <v/>
      </c>
      <c r="P94" s="232" t="str">
        <f t="shared" si="26"/>
        <v/>
      </c>
      <c r="Q94" s="232" t="str">
        <f t="shared" si="27"/>
        <v/>
      </c>
      <c r="R94" s="232" t="str">
        <f t="shared" si="28"/>
        <v/>
      </c>
      <c r="S94" s="232" t="str">
        <f t="shared" si="29"/>
        <v/>
      </c>
      <c r="T94" s="232" t="str">
        <f t="shared" si="30"/>
        <v/>
      </c>
      <c r="U94" s="232" t="str">
        <f t="shared" si="31"/>
        <v/>
      </c>
      <c r="V94" s="232" t="str">
        <f t="shared" si="32"/>
        <v/>
      </c>
      <c r="W94" s="232" t="str">
        <f t="shared" si="33"/>
        <v/>
      </c>
      <c r="X94" s="232" t="str">
        <f t="shared" si="34"/>
        <v/>
      </c>
      <c r="Y94" s="232" t="str">
        <f t="shared" si="35"/>
        <v/>
      </c>
    </row>
    <row r="95" spans="1:25" ht="15.75" thickBot="1">
      <c r="A95" s="82"/>
      <c r="B95" s="82"/>
      <c r="C95" s="681"/>
      <c r="D95" s="682"/>
      <c r="E95" s="681"/>
      <c r="F95" s="683"/>
      <c r="G95" s="681"/>
      <c r="H95" s="682"/>
      <c r="I95" s="681"/>
      <c r="J95" s="682"/>
      <c r="K95" s="63"/>
      <c r="L95" s="64"/>
      <c r="N95" s="274" t="str">
        <f t="shared" si="24"/>
        <v/>
      </c>
      <c r="O95" s="232" t="str">
        <f t="shared" si="25"/>
        <v/>
      </c>
      <c r="P95" s="232" t="str">
        <f t="shared" si="26"/>
        <v/>
      </c>
      <c r="Q95" s="232" t="str">
        <f t="shared" si="27"/>
        <v/>
      </c>
      <c r="R95" s="232" t="str">
        <f t="shared" si="28"/>
        <v/>
      </c>
      <c r="S95" s="232" t="str">
        <f t="shared" si="29"/>
        <v/>
      </c>
      <c r="T95" s="232" t="str">
        <f t="shared" si="30"/>
        <v/>
      </c>
      <c r="U95" s="232" t="str">
        <f t="shared" si="31"/>
        <v/>
      </c>
      <c r="V95" s="232" t="str">
        <f t="shared" si="32"/>
        <v/>
      </c>
      <c r="W95" s="232" t="str">
        <f t="shared" si="33"/>
        <v/>
      </c>
      <c r="X95" s="232" t="str">
        <f t="shared" si="34"/>
        <v/>
      </c>
      <c r="Y95" s="232" t="str">
        <f t="shared" si="35"/>
        <v/>
      </c>
    </row>
    <row r="96" spans="1:25" ht="15.75" thickBot="1">
      <c r="A96" s="82"/>
      <c r="B96" s="82"/>
      <c r="C96" s="681"/>
      <c r="D96" s="682"/>
      <c r="E96" s="681"/>
      <c r="F96" s="683"/>
      <c r="G96" s="681"/>
      <c r="H96" s="682"/>
      <c r="I96" s="681"/>
      <c r="J96" s="682"/>
      <c r="K96" s="63"/>
      <c r="L96" s="64"/>
      <c r="N96" s="274" t="str">
        <f t="shared" si="24"/>
        <v/>
      </c>
      <c r="O96" s="232" t="str">
        <f t="shared" si="25"/>
        <v/>
      </c>
      <c r="P96" s="232" t="str">
        <f t="shared" si="26"/>
        <v/>
      </c>
      <c r="Q96" s="232" t="str">
        <f t="shared" si="27"/>
        <v/>
      </c>
      <c r="R96" s="232" t="str">
        <f t="shared" si="28"/>
        <v/>
      </c>
      <c r="S96" s="232" t="str">
        <f t="shared" si="29"/>
        <v/>
      </c>
      <c r="T96" s="232" t="str">
        <f t="shared" si="30"/>
        <v/>
      </c>
      <c r="U96" s="232" t="str">
        <f t="shared" si="31"/>
        <v/>
      </c>
      <c r="V96" s="232" t="str">
        <f t="shared" si="32"/>
        <v/>
      </c>
      <c r="W96" s="232" t="str">
        <f t="shared" si="33"/>
        <v/>
      </c>
      <c r="X96" s="232" t="str">
        <f t="shared" si="34"/>
        <v/>
      </c>
      <c r="Y96" s="232" t="str">
        <f t="shared" si="35"/>
        <v/>
      </c>
    </row>
    <row r="97" spans="1:25" ht="15.75" thickBot="1">
      <c r="A97" s="82"/>
      <c r="B97" s="82"/>
      <c r="C97" s="681"/>
      <c r="D97" s="682"/>
      <c r="E97" s="681"/>
      <c r="F97" s="683"/>
      <c r="G97" s="681"/>
      <c r="H97" s="682"/>
      <c r="I97" s="681"/>
      <c r="J97" s="682"/>
      <c r="K97" s="63"/>
      <c r="L97" s="64"/>
      <c r="N97" s="274" t="str">
        <f t="shared" si="24"/>
        <v/>
      </c>
      <c r="O97" s="232" t="str">
        <f t="shared" si="25"/>
        <v/>
      </c>
      <c r="P97" s="232" t="str">
        <f t="shared" si="26"/>
        <v/>
      </c>
      <c r="Q97" s="232" t="str">
        <f t="shared" si="27"/>
        <v/>
      </c>
      <c r="R97" s="232" t="str">
        <f t="shared" si="28"/>
        <v/>
      </c>
      <c r="S97" s="232" t="str">
        <f t="shared" si="29"/>
        <v/>
      </c>
      <c r="T97" s="232" t="str">
        <f t="shared" si="30"/>
        <v/>
      </c>
      <c r="U97" s="232" t="str">
        <f t="shared" si="31"/>
        <v/>
      </c>
      <c r="V97" s="232" t="str">
        <f t="shared" si="32"/>
        <v/>
      </c>
      <c r="W97" s="232" t="str">
        <f t="shared" si="33"/>
        <v/>
      </c>
      <c r="X97" s="232" t="str">
        <f t="shared" si="34"/>
        <v/>
      </c>
      <c r="Y97" s="232" t="str">
        <f t="shared" si="35"/>
        <v/>
      </c>
    </row>
    <row r="98" spans="1:25" ht="15.75" thickBot="1">
      <c r="A98" s="82"/>
      <c r="B98" s="82"/>
      <c r="C98" s="681"/>
      <c r="D98" s="682"/>
      <c r="E98" s="681"/>
      <c r="F98" s="683"/>
      <c r="G98" s="681"/>
      <c r="H98" s="682"/>
      <c r="I98" s="681"/>
      <c r="J98" s="682"/>
      <c r="K98" s="63"/>
      <c r="L98" s="64"/>
      <c r="N98" s="274" t="str">
        <f t="shared" si="24"/>
        <v/>
      </c>
      <c r="O98" s="232" t="str">
        <f t="shared" si="25"/>
        <v/>
      </c>
      <c r="P98" s="232" t="str">
        <f t="shared" si="26"/>
        <v/>
      </c>
      <c r="Q98" s="232" t="str">
        <f t="shared" si="27"/>
        <v/>
      </c>
      <c r="R98" s="232" t="str">
        <f t="shared" si="28"/>
        <v/>
      </c>
      <c r="S98" s="232" t="str">
        <f t="shared" si="29"/>
        <v/>
      </c>
      <c r="T98" s="232" t="str">
        <f t="shared" si="30"/>
        <v/>
      </c>
      <c r="U98" s="232" t="str">
        <f t="shared" si="31"/>
        <v/>
      </c>
      <c r="V98" s="232" t="str">
        <f t="shared" si="32"/>
        <v/>
      </c>
      <c r="W98" s="232" t="str">
        <f t="shared" si="33"/>
        <v/>
      </c>
      <c r="X98" s="232" t="str">
        <f t="shared" si="34"/>
        <v/>
      </c>
      <c r="Y98" s="232" t="str">
        <f t="shared" si="35"/>
        <v/>
      </c>
    </row>
    <row r="99" spans="1:25" ht="15.75" thickBot="1">
      <c r="A99" s="82"/>
      <c r="B99" s="82"/>
      <c r="C99" s="681"/>
      <c r="D99" s="682"/>
      <c r="E99" s="681"/>
      <c r="F99" s="683"/>
      <c r="G99" s="681"/>
      <c r="H99" s="682"/>
      <c r="I99" s="681"/>
      <c r="J99" s="682"/>
      <c r="K99" s="63"/>
      <c r="L99" s="64"/>
      <c r="N99" s="274" t="str">
        <f t="shared" si="24"/>
        <v/>
      </c>
      <c r="O99" s="232" t="str">
        <f t="shared" si="25"/>
        <v/>
      </c>
      <c r="P99" s="232" t="str">
        <f t="shared" si="26"/>
        <v/>
      </c>
      <c r="Q99" s="232" t="str">
        <f t="shared" si="27"/>
        <v/>
      </c>
      <c r="R99" s="232" t="str">
        <f t="shared" si="28"/>
        <v/>
      </c>
      <c r="S99" s="232" t="str">
        <f t="shared" si="29"/>
        <v/>
      </c>
      <c r="T99" s="232" t="str">
        <f t="shared" si="30"/>
        <v/>
      </c>
      <c r="U99" s="232" t="str">
        <f t="shared" si="31"/>
        <v/>
      </c>
      <c r="V99" s="232" t="str">
        <f t="shared" si="32"/>
        <v/>
      </c>
      <c r="W99" s="232" t="str">
        <f t="shared" si="33"/>
        <v/>
      </c>
      <c r="X99" s="232" t="str">
        <f t="shared" si="34"/>
        <v/>
      </c>
      <c r="Y99" s="232" t="str">
        <f t="shared" si="35"/>
        <v/>
      </c>
    </row>
    <row r="100" spans="1:25" ht="15.75" thickBot="1">
      <c r="A100" s="82"/>
      <c r="B100" s="82"/>
      <c r="C100" s="681"/>
      <c r="D100" s="682"/>
      <c r="E100" s="681"/>
      <c r="F100" s="683"/>
      <c r="G100" s="681"/>
      <c r="H100" s="682"/>
      <c r="I100" s="681"/>
      <c r="J100" s="682"/>
      <c r="K100" s="63"/>
      <c r="L100" s="64"/>
      <c r="N100" s="274" t="str">
        <f t="shared" si="24"/>
        <v/>
      </c>
      <c r="O100" s="232" t="str">
        <f t="shared" si="25"/>
        <v/>
      </c>
      <c r="P100" s="232" t="str">
        <f t="shared" si="26"/>
        <v/>
      </c>
      <c r="Q100" s="232" t="str">
        <f t="shared" si="27"/>
        <v/>
      </c>
      <c r="R100" s="232" t="str">
        <f t="shared" si="28"/>
        <v/>
      </c>
      <c r="S100" s="232" t="str">
        <f t="shared" si="29"/>
        <v/>
      </c>
      <c r="T100" s="232" t="str">
        <f t="shared" si="30"/>
        <v/>
      </c>
      <c r="U100" s="232" t="str">
        <f t="shared" si="31"/>
        <v/>
      </c>
      <c r="V100" s="232" t="str">
        <f t="shared" si="32"/>
        <v/>
      </c>
      <c r="W100" s="232" t="str">
        <f t="shared" si="33"/>
        <v/>
      </c>
      <c r="X100" s="232" t="str">
        <f t="shared" si="34"/>
        <v/>
      </c>
      <c r="Y100" s="232" t="str">
        <f t="shared" si="35"/>
        <v/>
      </c>
    </row>
    <row r="101" spans="1:25" ht="15.75" thickBot="1">
      <c r="A101" s="82"/>
      <c r="B101" s="82"/>
      <c r="C101" s="681"/>
      <c r="D101" s="682"/>
      <c r="E101" s="681"/>
      <c r="F101" s="683"/>
      <c r="G101" s="681"/>
      <c r="H101" s="682"/>
      <c r="I101" s="681"/>
      <c r="J101" s="682"/>
      <c r="K101" s="63"/>
      <c r="L101" s="64"/>
      <c r="N101" s="274" t="str">
        <f t="shared" si="24"/>
        <v/>
      </c>
      <c r="O101" s="232" t="str">
        <f t="shared" si="25"/>
        <v/>
      </c>
      <c r="P101" s="232" t="str">
        <f t="shared" si="26"/>
        <v/>
      </c>
      <c r="Q101" s="232" t="str">
        <f t="shared" si="27"/>
        <v/>
      </c>
      <c r="R101" s="232" t="str">
        <f t="shared" si="28"/>
        <v/>
      </c>
      <c r="S101" s="232" t="str">
        <f t="shared" si="29"/>
        <v/>
      </c>
      <c r="T101" s="232" t="str">
        <f t="shared" si="30"/>
        <v/>
      </c>
      <c r="U101" s="232" t="str">
        <f t="shared" si="31"/>
        <v/>
      </c>
      <c r="V101" s="232" t="str">
        <f t="shared" si="32"/>
        <v/>
      </c>
      <c r="W101" s="232" t="str">
        <f t="shared" si="33"/>
        <v/>
      </c>
      <c r="X101" s="232" t="str">
        <f t="shared" si="34"/>
        <v/>
      </c>
      <c r="Y101" s="232" t="str">
        <f t="shared" si="35"/>
        <v/>
      </c>
    </row>
    <row r="102" spans="1:25" ht="15.75" thickBot="1">
      <c r="A102" s="82"/>
      <c r="B102" s="82"/>
      <c r="C102" s="681"/>
      <c r="D102" s="682"/>
      <c r="E102" s="681"/>
      <c r="F102" s="683"/>
      <c r="G102" s="681"/>
      <c r="H102" s="682"/>
      <c r="I102" s="681"/>
      <c r="J102" s="682"/>
      <c r="K102" s="63"/>
      <c r="L102" s="64"/>
      <c r="N102" s="274" t="str">
        <f t="shared" si="24"/>
        <v/>
      </c>
      <c r="O102" s="232" t="str">
        <f t="shared" si="25"/>
        <v/>
      </c>
      <c r="P102" s="232" t="str">
        <f t="shared" si="26"/>
        <v/>
      </c>
      <c r="Q102" s="232" t="str">
        <f t="shared" si="27"/>
        <v/>
      </c>
      <c r="R102" s="232" t="str">
        <f t="shared" si="28"/>
        <v/>
      </c>
      <c r="S102" s="232" t="str">
        <f t="shared" si="29"/>
        <v/>
      </c>
      <c r="T102" s="232" t="str">
        <f t="shared" si="30"/>
        <v/>
      </c>
      <c r="U102" s="232" t="str">
        <f t="shared" si="31"/>
        <v/>
      </c>
      <c r="V102" s="232" t="str">
        <f t="shared" si="32"/>
        <v/>
      </c>
      <c r="W102" s="232" t="str">
        <f t="shared" si="33"/>
        <v/>
      </c>
      <c r="X102" s="232" t="str">
        <f t="shared" si="34"/>
        <v/>
      </c>
      <c r="Y102" s="232" t="str">
        <f t="shared" si="35"/>
        <v/>
      </c>
    </row>
    <row r="103" spans="1:25" ht="15.75" thickBot="1">
      <c r="A103" s="82"/>
      <c r="B103" s="82"/>
      <c r="C103" s="681"/>
      <c r="D103" s="682"/>
      <c r="E103" s="681"/>
      <c r="F103" s="683"/>
      <c r="G103" s="681"/>
      <c r="H103" s="682"/>
      <c r="I103" s="681"/>
      <c r="J103" s="682"/>
      <c r="K103" s="63"/>
      <c r="L103" s="64"/>
      <c r="N103" s="274" t="str">
        <f t="shared" si="24"/>
        <v/>
      </c>
      <c r="O103" s="232" t="str">
        <f t="shared" si="25"/>
        <v/>
      </c>
      <c r="P103" s="232" t="str">
        <f t="shared" si="26"/>
        <v/>
      </c>
      <c r="Q103" s="232" t="str">
        <f t="shared" si="27"/>
        <v/>
      </c>
      <c r="R103" s="232" t="str">
        <f t="shared" si="28"/>
        <v/>
      </c>
      <c r="S103" s="232" t="str">
        <f t="shared" si="29"/>
        <v/>
      </c>
      <c r="T103" s="232" t="str">
        <f t="shared" si="30"/>
        <v/>
      </c>
      <c r="U103" s="232" t="str">
        <f t="shared" si="31"/>
        <v/>
      </c>
      <c r="V103" s="232" t="str">
        <f t="shared" si="32"/>
        <v/>
      </c>
      <c r="W103" s="232" t="str">
        <f t="shared" si="33"/>
        <v/>
      </c>
      <c r="X103" s="232" t="str">
        <f t="shared" si="34"/>
        <v/>
      </c>
      <c r="Y103" s="232" t="str">
        <f t="shared" si="35"/>
        <v/>
      </c>
    </row>
  </sheetData>
  <sheetProtection password="C41E" sheet="1" objects="1" scenarios="1" selectLockedCells="1"/>
  <mergeCells count="8">
    <mergeCell ref="A3:A5"/>
    <mergeCell ref="B3:B5"/>
    <mergeCell ref="C3:L3"/>
    <mergeCell ref="C4:D4"/>
    <mergeCell ref="E4:F4"/>
    <mergeCell ref="G4:H4"/>
    <mergeCell ref="I4:J4"/>
    <mergeCell ref="K4:L4"/>
  </mergeCells>
  <conditionalFormatting sqref="N2">
    <cfRule type="cellIs" dxfId="68" priority="8" stopIfTrue="1" operator="equal">
      <formula>"НОРМА"</formula>
    </cfRule>
    <cfRule type="cellIs" dxfId="67" priority="9" stopIfTrue="1" operator="equal">
      <formula>"ОШИБКИ"</formula>
    </cfRule>
  </conditionalFormatting>
  <conditionalFormatting sqref="C7:C103 E7:E103 G7:G103 I7:I103 K7:K103">
    <cfRule type="expression" dxfId="66" priority="10" stopIfTrue="1">
      <formula>OR(ISTEXT(C7),C7&lt;0)</formula>
    </cfRule>
    <cfRule type="expression" dxfId="65" priority="11" stopIfTrue="1">
      <formula>C7&lt;&gt;ROUND(C7,0)</formula>
    </cfRule>
  </conditionalFormatting>
  <conditionalFormatting sqref="D7:D103 F7:F103 H7:H103 J7:J103 L7:L103">
    <cfRule type="expression" dxfId="64" priority="12" stopIfTrue="1">
      <formula>OR(ISTEXT(D7),D7&lt;0,D7&gt;1)</formula>
    </cfRule>
    <cfRule type="expression" dxfId="63" priority="13" stopIfTrue="1">
      <formula>D7&lt;&gt;ROUND(D7,3)</formula>
    </cfRule>
    <cfRule type="expression" dxfId="62" priority="14" stopIfTrue="1">
      <formula>AND(C7=0,D7&gt;0)</formula>
    </cfRule>
  </conditionalFormatting>
  <dataValidations count="2">
    <dataValidation type="whole" errorStyle="information" operator="greaterThanOrEqual" showInputMessage="1" showErrorMessage="1" error="недопустимое значение" sqref="C7:C103 E7:E103 G7:G103 I7:I103 K7:K103">
      <formula1>0</formula1>
    </dataValidation>
    <dataValidation type="decimal" errorStyle="information" showInputMessage="1" showErrorMessage="1" error="недопустимое значение" sqref="D7:D103 F7:F103 H7:H103 J7:J103 L7:L103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2"/>
  <dimension ref="A1:IS136"/>
  <sheetViews>
    <sheetView topLeftCell="B112" workbookViewId="0">
      <selection activeCell="C7" sqref="C7"/>
    </sheetView>
  </sheetViews>
  <sheetFormatPr defaultColWidth="0" defaultRowHeight="15"/>
  <cols>
    <col min="1" max="1" width="9.140625" style="232" customWidth="1"/>
    <col min="2" max="2" width="71.42578125" style="232" customWidth="1"/>
    <col min="3" max="3" width="10.7109375" style="232" customWidth="1"/>
    <col min="4" max="12" width="13.140625" style="232" customWidth="1"/>
    <col min="13" max="13" width="8.85546875" style="232" hidden="1"/>
    <col min="14" max="14" width="60.7109375" style="232" customWidth="1"/>
    <col min="15" max="15" width="53.140625" style="232" hidden="1" customWidth="1"/>
    <col min="16" max="250" width="7.7109375" style="232" hidden="1" customWidth="1"/>
    <col min="251" max="251" width="8.85546875" style="232" hidden="1" customWidth="1"/>
    <col min="252" max="252" width="8" style="232" hidden="1" customWidth="1"/>
    <col min="253" max="253" width="8.85546875" style="693" hidden="1" customWidth="1"/>
    <col min="254" max="16384" width="8.85546875" style="232" hidden="1"/>
  </cols>
  <sheetData>
    <row r="1" spans="1:253" ht="18.75">
      <c r="A1" s="318" t="s">
        <v>493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253" ht="19.5" thickBot="1">
      <c r="A2" s="399" t="s">
        <v>466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N2" s="693" t="str">
        <f ca="1">IF(COUNTBLANK($N$3:$N$136)=134,"НОРМА","ОШИБКИ")</f>
        <v>НОРМА</v>
      </c>
      <c r="IR2" s="232" t="str">
        <f ca="1">IF(COUNTBLANK($N$3:$N$136)=134,"НОРМА","ОШИБКИ")</f>
        <v>НОРМА</v>
      </c>
    </row>
    <row r="3" spans="1:253" ht="16.5" thickTop="1" thickBot="1">
      <c r="A3" s="906" t="s">
        <v>159</v>
      </c>
      <c r="B3" s="908" t="s">
        <v>160</v>
      </c>
      <c r="C3" s="910" t="s">
        <v>161</v>
      </c>
      <c r="D3" s="910"/>
      <c r="E3" s="910"/>
      <c r="F3" s="910"/>
      <c r="G3" s="910"/>
      <c r="H3" s="910"/>
      <c r="I3" s="910"/>
      <c r="J3" s="910"/>
      <c r="K3" s="910"/>
      <c r="L3" s="910"/>
      <c r="N3" s="694" t="str">
        <f ca="1">IF(RIGHT(CELL("имяфайла",$A$1),LEN(CELL("имяфайла",$A$1))-SEARCH("]",CELL("имяфайла",$A$1)))&lt;&gt;"18","название листа нельзя менять","")</f>
        <v/>
      </c>
    </row>
    <row r="4" spans="1:253" ht="82.5" customHeight="1" thickBot="1">
      <c r="A4" s="907"/>
      <c r="B4" s="909"/>
      <c r="C4" s="911" t="s">
        <v>332</v>
      </c>
      <c r="D4" s="911"/>
      <c r="E4" s="911" t="s">
        <v>337</v>
      </c>
      <c r="F4" s="911"/>
      <c r="G4" s="911" t="s">
        <v>334</v>
      </c>
      <c r="H4" s="911"/>
      <c r="I4" s="911" t="s">
        <v>338</v>
      </c>
      <c r="J4" s="911"/>
      <c r="K4" s="911" t="s">
        <v>339</v>
      </c>
      <c r="L4" s="911"/>
    </row>
    <row r="5" spans="1:253" ht="90.75" thickBot="1">
      <c r="A5" s="907"/>
      <c r="B5" s="909"/>
      <c r="C5" s="703" t="s">
        <v>545</v>
      </c>
      <c r="D5" s="704" t="s">
        <v>546</v>
      </c>
      <c r="E5" s="703" t="s">
        <v>545</v>
      </c>
      <c r="F5" s="704" t="s">
        <v>546</v>
      </c>
      <c r="G5" s="703" t="s">
        <v>545</v>
      </c>
      <c r="H5" s="704" t="s">
        <v>546</v>
      </c>
      <c r="I5" s="703" t="s">
        <v>545</v>
      </c>
      <c r="J5" s="704" t="s">
        <v>546</v>
      </c>
      <c r="K5" s="703" t="s">
        <v>545</v>
      </c>
      <c r="L5" s="704" t="s">
        <v>546</v>
      </c>
    </row>
    <row r="6" spans="1:253" ht="15.75" thickBot="1">
      <c r="A6" s="706">
        <v>1</v>
      </c>
      <c r="B6" s="708">
        <v>2</v>
      </c>
      <c r="C6" s="709">
        <v>3</v>
      </c>
      <c r="D6" s="709">
        <v>4</v>
      </c>
      <c r="E6" s="724">
        <v>5</v>
      </c>
      <c r="F6" s="708">
        <v>6</v>
      </c>
      <c r="G6" s="706">
        <v>7</v>
      </c>
      <c r="H6" s="707">
        <v>8</v>
      </c>
      <c r="I6" s="724">
        <v>9</v>
      </c>
      <c r="J6" s="708">
        <v>10</v>
      </c>
      <c r="K6" s="706">
        <v>11</v>
      </c>
      <c r="L6" s="707">
        <v>12</v>
      </c>
      <c r="M6" s="695"/>
      <c r="N6" s="695"/>
    </row>
    <row r="7" spans="1:253" ht="30.75" thickBot="1">
      <c r="A7" s="725" t="s">
        <v>163</v>
      </c>
      <c r="B7" s="726" t="s">
        <v>164</v>
      </c>
      <c r="C7" s="186"/>
      <c r="D7" s="558"/>
      <c r="E7" s="559"/>
      <c r="F7" s="560"/>
      <c r="G7" s="388"/>
      <c r="H7" s="561"/>
      <c r="I7" s="559"/>
      <c r="J7" s="560"/>
      <c r="K7" s="727"/>
      <c r="L7" s="728"/>
      <c r="N7" s="696" t="str">
        <f t="shared" ref="N7:N38" si="0">IF(AND($O7="",$P7="",$Q7="",$R7="",$S7="",$T7="",$U7="",$V7="",$W7="",$X7="",$Y7=""),"",$O7&amp;"|"&amp;$P7&amp;"|"&amp;$Q7&amp;"|"&amp;$R7&amp;"|"&amp;$S7&amp;"|"&amp;$T7&amp;"|"&amp;$U7&amp;"|"&amp;$V7&amp;"|"&amp;$W7&amp;"|"&amp;$X7&amp;"|"&amp;$Y7)</f>
        <v/>
      </c>
      <c r="O7" s="232" t="str">
        <f t="shared" ref="O7:O38" si="1">IF(ISERROR(VALUE(SUBSTITUTE(1&amp;$C7&amp;$D7&amp;$E7&amp;$F7&amp;$G7&amp;$H7&amp;$I7&amp;$J7,",",""))),"не числовое значение в этой строке","")</f>
        <v/>
      </c>
      <c r="P7" s="232" t="str">
        <f t="shared" ref="P7:P38" si="2">IF(ISTEXT($D7),"",IF(AND($D7&gt;0,$C7=0)," % от чего в графе 4",IF(AND($D7&gt;=0,$D7&lt;=1,$D7=ROUND($D7,3)),"",$D7&amp;" недопустимое значение в графе 4")))</f>
        <v/>
      </c>
      <c r="Q7" s="232" t="str">
        <f t="shared" ref="Q7:Q38" si="3">IF(ISTEXT($F7),"",IF(AND($F7&gt;0,$E7=0)," % от чего в графе 6",IF(AND($F7&gt;=0,$F7&lt;=1,$F7=ROUND($F7,3)),"",$F7&amp;"недопустимое значение в графе 6")))</f>
        <v/>
      </c>
      <c r="R7" s="232" t="str">
        <f t="shared" ref="R7:R38" si="4">IF(ISTEXT($H7),"",IF(AND($H7&gt;0,$G7=0)," % от чего в графе8",IF(AND($H7&gt;=0,$H7&lt;=1,$H7=ROUND($H7,3)),"",$H7&amp;"недопустимое значение в графе 8")))</f>
        <v/>
      </c>
      <c r="S7" s="232" t="str">
        <f t="shared" ref="S7:S38" si="5">IF(ISTEXT($J7),"",IF(AND($J7&gt;0,$I7=0)," % от чего в графе 10",IF(AND($J7&gt;=0,$J7&lt;=1,$J7=ROUND($J7,3)),"",$J7&amp;"недопустимое значение в графе10")))</f>
        <v/>
      </c>
      <c r="T7" s="232" t="str">
        <f t="shared" ref="T7:T38" si="6">IF(ISTEXT($L7),"",IF(AND($L7&gt;0,$K7=0)," % от чего в графе 12",IF(AND($L7&gt;=0,$L7&lt;=1,$L7=ROUND($L7,3)),"",$L7&amp;"недопустимое значение в графе12")))</f>
        <v/>
      </c>
      <c r="U7" s="232" t="str">
        <f t="shared" ref="U7:U38" si="7">IF(ISTEXT($C7),$C7&amp;" не число в графе 3",IF($C7&lt;0,$C7&amp;" меньше нуля",IF($C7=ROUND($C7,0),"",$C7&amp;" не целое число  в графе 3")))</f>
        <v/>
      </c>
      <c r="V7" s="232" t="str">
        <f t="shared" ref="V7:V38" si="8">IF(ISTEXT($E7),$E7&amp;" не число в графе 5",IF($E7&lt;0,$E7&amp;" меньше нуля",IF($E7=ROUND($E7,0),"",$E7&amp;" не целое число  в графе 5")))</f>
        <v/>
      </c>
      <c r="W7" s="232" t="str">
        <f t="shared" ref="W7:W38" si="9">IF(ISTEXT($G7),$G7&amp;" не число в графе 7",IF($G7&lt;0,$G7&amp;" меньше нуля",IF($G7=ROUND($G7,0),"",$G7&amp;" не целое число  в графе 7")))</f>
        <v/>
      </c>
      <c r="X7" s="232" t="str">
        <f t="shared" ref="X7:X38" si="10">IF(ISTEXT($I7),$I7&amp;" не число в графе 3",IF($I7&lt;0,$I7&amp;" меньше нуля",IF($I7=ROUND($I7,0),"",$I7&amp;" не целое число  в графе 9")))</f>
        <v/>
      </c>
      <c r="Y7" s="232" t="str">
        <f t="shared" ref="Y7:Y38" si="11">IF(ISTEXT($K7),$K7&amp;" не число в графе 3",IF($K7&lt;0,$K7&amp;" меньше нуля",IF($K7=ROUND($K7,0),"",$K7&amp;" не целое число  в графе 11")))</f>
        <v/>
      </c>
      <c r="IQ7" s="693"/>
      <c r="IR7" s="232">
        <f ca="1">IF($IR$2="ОШИБКИ",1,0)</f>
        <v>0</v>
      </c>
      <c r="IS7" s="232"/>
    </row>
    <row r="8" spans="1:253" ht="30.75" thickBot="1">
      <c r="A8" s="725" t="s">
        <v>165</v>
      </c>
      <c r="B8" s="726" t="s">
        <v>166</v>
      </c>
      <c r="C8" s="186"/>
      <c r="D8" s="558"/>
      <c r="E8" s="559"/>
      <c r="F8" s="560"/>
      <c r="G8" s="388"/>
      <c r="H8" s="561"/>
      <c r="I8" s="559"/>
      <c r="J8" s="560"/>
      <c r="K8" s="727"/>
      <c r="L8" s="728"/>
      <c r="N8" s="696" t="str">
        <f t="shared" si="0"/>
        <v/>
      </c>
      <c r="O8" s="232" t="str">
        <f t="shared" si="1"/>
        <v/>
      </c>
      <c r="P8" s="232" t="str">
        <f t="shared" si="2"/>
        <v/>
      </c>
      <c r="Q8" s="232" t="str">
        <f t="shared" si="3"/>
        <v/>
      </c>
      <c r="R8" s="232" t="str">
        <f t="shared" si="4"/>
        <v/>
      </c>
      <c r="S8" s="232" t="str">
        <f t="shared" si="5"/>
        <v/>
      </c>
      <c r="T8" s="232" t="str">
        <f t="shared" si="6"/>
        <v/>
      </c>
      <c r="U8" s="232" t="str">
        <f t="shared" si="7"/>
        <v/>
      </c>
      <c r="V8" s="232" t="str">
        <f t="shared" si="8"/>
        <v/>
      </c>
      <c r="W8" s="232" t="str">
        <f t="shared" si="9"/>
        <v/>
      </c>
      <c r="X8" s="232" t="str">
        <f t="shared" si="10"/>
        <v/>
      </c>
      <c r="Y8" s="232" t="str">
        <f t="shared" si="11"/>
        <v/>
      </c>
      <c r="IQ8" s="693"/>
      <c r="IS8" s="232"/>
    </row>
    <row r="9" spans="1:253" ht="30.75" thickBot="1">
      <c r="A9" s="725" t="s">
        <v>167</v>
      </c>
      <c r="B9" s="726" t="s">
        <v>168</v>
      </c>
      <c r="C9" s="186"/>
      <c r="D9" s="558"/>
      <c r="E9" s="559"/>
      <c r="F9" s="560"/>
      <c r="G9" s="388"/>
      <c r="H9" s="561"/>
      <c r="I9" s="559"/>
      <c r="J9" s="560"/>
      <c r="K9" s="727"/>
      <c r="L9" s="728"/>
      <c r="N9" s="696" t="str">
        <f t="shared" si="0"/>
        <v/>
      </c>
      <c r="O9" s="232" t="str">
        <f t="shared" si="1"/>
        <v/>
      </c>
      <c r="P9" s="232" t="str">
        <f t="shared" si="2"/>
        <v/>
      </c>
      <c r="Q9" s="232" t="str">
        <f t="shared" si="3"/>
        <v/>
      </c>
      <c r="R9" s="232" t="str">
        <f t="shared" si="4"/>
        <v/>
      </c>
      <c r="S9" s="232" t="str">
        <f t="shared" si="5"/>
        <v/>
      </c>
      <c r="T9" s="232" t="str">
        <f t="shared" si="6"/>
        <v/>
      </c>
      <c r="U9" s="232" t="str">
        <f t="shared" si="7"/>
        <v/>
      </c>
      <c r="V9" s="232" t="str">
        <f t="shared" si="8"/>
        <v/>
      </c>
      <c r="W9" s="232" t="str">
        <f t="shared" si="9"/>
        <v/>
      </c>
      <c r="X9" s="232" t="str">
        <f t="shared" si="10"/>
        <v/>
      </c>
      <c r="Y9" s="232" t="str">
        <f t="shared" si="11"/>
        <v/>
      </c>
      <c r="IQ9" s="693"/>
      <c r="IS9" s="232"/>
    </row>
    <row r="10" spans="1:253" ht="30.75" thickBot="1">
      <c r="A10" s="725" t="s">
        <v>169</v>
      </c>
      <c r="B10" s="726" t="s">
        <v>170</v>
      </c>
      <c r="C10" s="186"/>
      <c r="D10" s="558"/>
      <c r="E10" s="559"/>
      <c r="F10" s="560"/>
      <c r="G10" s="388"/>
      <c r="H10" s="561"/>
      <c r="I10" s="559"/>
      <c r="J10" s="560"/>
      <c r="K10" s="727"/>
      <c r="L10" s="728"/>
      <c r="N10" s="696" t="str">
        <f t="shared" si="0"/>
        <v/>
      </c>
      <c r="O10" s="232" t="str">
        <f t="shared" si="1"/>
        <v/>
      </c>
      <c r="P10" s="232" t="str">
        <f t="shared" si="2"/>
        <v/>
      </c>
      <c r="Q10" s="232" t="str">
        <f t="shared" si="3"/>
        <v/>
      </c>
      <c r="R10" s="232" t="str">
        <f t="shared" si="4"/>
        <v/>
      </c>
      <c r="S10" s="232" t="str">
        <f t="shared" si="5"/>
        <v/>
      </c>
      <c r="T10" s="232" t="str">
        <f t="shared" si="6"/>
        <v/>
      </c>
      <c r="U10" s="232" t="str">
        <f t="shared" si="7"/>
        <v/>
      </c>
      <c r="V10" s="232" t="str">
        <f t="shared" si="8"/>
        <v/>
      </c>
      <c r="W10" s="232" t="str">
        <f t="shared" si="9"/>
        <v/>
      </c>
      <c r="X10" s="232" t="str">
        <f t="shared" si="10"/>
        <v/>
      </c>
      <c r="Y10" s="232" t="str">
        <f t="shared" si="11"/>
        <v/>
      </c>
      <c r="IQ10" s="693"/>
      <c r="IS10" s="232"/>
    </row>
    <row r="11" spans="1:253" ht="30.75" thickBot="1">
      <c r="A11" s="725" t="s">
        <v>171</v>
      </c>
      <c r="B11" s="729" t="s">
        <v>509</v>
      </c>
      <c r="C11" s="186"/>
      <c r="D11" s="558"/>
      <c r="E11" s="559"/>
      <c r="F11" s="560"/>
      <c r="G11" s="388"/>
      <c r="H11" s="561"/>
      <c r="I11" s="559"/>
      <c r="J11" s="560"/>
      <c r="K11" s="727"/>
      <c r="L11" s="728"/>
      <c r="N11" s="696" t="str">
        <f t="shared" si="0"/>
        <v/>
      </c>
      <c r="O11" s="232" t="str">
        <f t="shared" si="1"/>
        <v/>
      </c>
      <c r="P11" s="232" t="str">
        <f t="shared" si="2"/>
        <v/>
      </c>
      <c r="Q11" s="232" t="str">
        <f t="shared" si="3"/>
        <v/>
      </c>
      <c r="R11" s="232" t="str">
        <f t="shared" si="4"/>
        <v/>
      </c>
      <c r="S11" s="232" t="str">
        <f t="shared" si="5"/>
        <v/>
      </c>
      <c r="T11" s="232" t="str">
        <f t="shared" si="6"/>
        <v/>
      </c>
      <c r="U11" s="232" t="str">
        <f t="shared" si="7"/>
        <v/>
      </c>
      <c r="V11" s="232" t="str">
        <f t="shared" si="8"/>
        <v/>
      </c>
      <c r="W11" s="232" t="str">
        <f t="shared" si="9"/>
        <v/>
      </c>
      <c r="X11" s="232" t="str">
        <f t="shared" si="10"/>
        <v/>
      </c>
      <c r="Y11" s="232" t="str">
        <f t="shared" si="11"/>
        <v/>
      </c>
      <c r="IQ11" s="693"/>
      <c r="IS11" s="232"/>
    </row>
    <row r="12" spans="1:253" ht="30.75" thickBot="1">
      <c r="A12" s="725" t="s">
        <v>172</v>
      </c>
      <c r="B12" s="726" t="s">
        <v>530</v>
      </c>
      <c r="C12" s="186"/>
      <c r="D12" s="558"/>
      <c r="E12" s="559"/>
      <c r="F12" s="560"/>
      <c r="G12" s="388"/>
      <c r="H12" s="561"/>
      <c r="I12" s="559"/>
      <c r="J12" s="560"/>
      <c r="K12" s="727"/>
      <c r="L12" s="728"/>
      <c r="N12" s="696" t="str">
        <f t="shared" si="0"/>
        <v/>
      </c>
      <c r="O12" s="232" t="str">
        <f t="shared" si="1"/>
        <v/>
      </c>
      <c r="P12" s="232" t="str">
        <f t="shared" si="2"/>
        <v/>
      </c>
      <c r="Q12" s="232" t="str">
        <f t="shared" si="3"/>
        <v/>
      </c>
      <c r="R12" s="232" t="str">
        <f t="shared" si="4"/>
        <v/>
      </c>
      <c r="S12" s="232" t="str">
        <f t="shared" si="5"/>
        <v/>
      </c>
      <c r="T12" s="232" t="str">
        <f t="shared" si="6"/>
        <v/>
      </c>
      <c r="U12" s="232" t="str">
        <f t="shared" si="7"/>
        <v/>
      </c>
      <c r="V12" s="232" t="str">
        <f t="shared" si="8"/>
        <v/>
      </c>
      <c r="W12" s="232" t="str">
        <f t="shared" si="9"/>
        <v/>
      </c>
      <c r="X12" s="232" t="str">
        <f t="shared" si="10"/>
        <v/>
      </c>
      <c r="Y12" s="232" t="str">
        <f t="shared" si="11"/>
        <v/>
      </c>
      <c r="IQ12" s="693"/>
      <c r="IS12" s="232"/>
    </row>
    <row r="13" spans="1:253" ht="30.75" thickBot="1">
      <c r="A13" s="725" t="s">
        <v>173</v>
      </c>
      <c r="B13" s="726" t="s">
        <v>174</v>
      </c>
      <c r="C13" s="186"/>
      <c r="D13" s="558"/>
      <c r="E13" s="559"/>
      <c r="F13" s="560"/>
      <c r="G13" s="388"/>
      <c r="H13" s="561"/>
      <c r="I13" s="559"/>
      <c r="J13" s="560"/>
      <c r="K13" s="727"/>
      <c r="L13" s="728"/>
      <c r="N13" s="696" t="str">
        <f t="shared" si="0"/>
        <v/>
      </c>
      <c r="O13" s="232" t="str">
        <f t="shared" si="1"/>
        <v/>
      </c>
      <c r="P13" s="232" t="str">
        <f t="shared" si="2"/>
        <v/>
      </c>
      <c r="Q13" s="232" t="str">
        <f t="shared" si="3"/>
        <v/>
      </c>
      <c r="R13" s="232" t="str">
        <f t="shared" si="4"/>
        <v/>
      </c>
      <c r="S13" s="232" t="str">
        <f t="shared" si="5"/>
        <v/>
      </c>
      <c r="T13" s="232" t="str">
        <f t="shared" si="6"/>
        <v/>
      </c>
      <c r="U13" s="232" t="str">
        <f t="shared" si="7"/>
        <v/>
      </c>
      <c r="V13" s="232" t="str">
        <f t="shared" si="8"/>
        <v/>
      </c>
      <c r="W13" s="232" t="str">
        <f t="shared" si="9"/>
        <v/>
      </c>
      <c r="X13" s="232" t="str">
        <f t="shared" si="10"/>
        <v/>
      </c>
      <c r="Y13" s="232" t="str">
        <f t="shared" si="11"/>
        <v/>
      </c>
      <c r="IQ13" s="693"/>
      <c r="IS13" s="232"/>
    </row>
    <row r="14" spans="1:253" ht="30.75" thickBot="1">
      <c r="A14" s="725" t="s">
        <v>175</v>
      </c>
      <c r="B14" s="726" t="s">
        <v>176</v>
      </c>
      <c r="C14" s="186"/>
      <c r="D14" s="558"/>
      <c r="E14" s="559"/>
      <c r="F14" s="560"/>
      <c r="G14" s="388"/>
      <c r="H14" s="561"/>
      <c r="I14" s="559"/>
      <c r="J14" s="560"/>
      <c r="K14" s="727"/>
      <c r="L14" s="728"/>
      <c r="N14" s="696" t="str">
        <f t="shared" si="0"/>
        <v/>
      </c>
      <c r="O14" s="232" t="str">
        <f t="shared" si="1"/>
        <v/>
      </c>
      <c r="P14" s="232" t="str">
        <f t="shared" si="2"/>
        <v/>
      </c>
      <c r="Q14" s="232" t="str">
        <f t="shared" si="3"/>
        <v/>
      </c>
      <c r="R14" s="232" t="str">
        <f t="shared" si="4"/>
        <v/>
      </c>
      <c r="S14" s="232" t="str">
        <f t="shared" si="5"/>
        <v/>
      </c>
      <c r="T14" s="232" t="str">
        <f t="shared" si="6"/>
        <v/>
      </c>
      <c r="U14" s="232" t="str">
        <f t="shared" si="7"/>
        <v/>
      </c>
      <c r="V14" s="232" t="str">
        <f t="shared" si="8"/>
        <v/>
      </c>
      <c r="W14" s="232" t="str">
        <f t="shared" si="9"/>
        <v/>
      </c>
      <c r="X14" s="232" t="str">
        <f t="shared" si="10"/>
        <v/>
      </c>
      <c r="Y14" s="232" t="str">
        <f t="shared" si="11"/>
        <v/>
      </c>
      <c r="IQ14" s="693"/>
      <c r="IS14" s="232"/>
    </row>
    <row r="15" spans="1:253" ht="15.75" thickBot="1">
      <c r="A15" s="725" t="s">
        <v>177</v>
      </c>
      <c r="B15" s="726" t="s">
        <v>178</v>
      </c>
      <c r="C15" s="186"/>
      <c r="D15" s="558"/>
      <c r="E15" s="559"/>
      <c r="F15" s="560"/>
      <c r="G15" s="388"/>
      <c r="H15" s="561"/>
      <c r="I15" s="559"/>
      <c r="J15" s="560"/>
      <c r="K15" s="727"/>
      <c r="L15" s="728"/>
      <c r="N15" s="696" t="str">
        <f t="shared" si="0"/>
        <v/>
      </c>
      <c r="O15" s="232" t="str">
        <f t="shared" si="1"/>
        <v/>
      </c>
      <c r="P15" s="232" t="str">
        <f t="shared" si="2"/>
        <v/>
      </c>
      <c r="Q15" s="232" t="str">
        <f t="shared" si="3"/>
        <v/>
      </c>
      <c r="R15" s="232" t="str">
        <f t="shared" si="4"/>
        <v/>
      </c>
      <c r="S15" s="232" t="str">
        <f t="shared" si="5"/>
        <v/>
      </c>
      <c r="T15" s="232" t="str">
        <f t="shared" si="6"/>
        <v/>
      </c>
      <c r="U15" s="232" t="str">
        <f t="shared" si="7"/>
        <v/>
      </c>
      <c r="V15" s="232" t="str">
        <f t="shared" si="8"/>
        <v/>
      </c>
      <c r="W15" s="232" t="str">
        <f t="shared" si="9"/>
        <v/>
      </c>
      <c r="X15" s="232" t="str">
        <f t="shared" si="10"/>
        <v/>
      </c>
      <c r="Y15" s="232" t="str">
        <f t="shared" si="11"/>
        <v/>
      </c>
      <c r="IQ15" s="693"/>
      <c r="IS15" s="232"/>
    </row>
    <row r="16" spans="1:253" ht="15.75" thickBot="1">
      <c r="A16" s="725" t="s">
        <v>179</v>
      </c>
      <c r="B16" s="726" t="s">
        <v>180</v>
      </c>
      <c r="C16" s="186"/>
      <c r="D16" s="558"/>
      <c r="E16" s="559"/>
      <c r="F16" s="560"/>
      <c r="G16" s="388"/>
      <c r="H16" s="561"/>
      <c r="I16" s="559"/>
      <c r="J16" s="560"/>
      <c r="K16" s="727"/>
      <c r="L16" s="728"/>
      <c r="N16" s="696" t="str">
        <f t="shared" si="0"/>
        <v/>
      </c>
      <c r="O16" s="232" t="str">
        <f t="shared" si="1"/>
        <v/>
      </c>
      <c r="P16" s="232" t="str">
        <f t="shared" si="2"/>
        <v/>
      </c>
      <c r="Q16" s="232" t="str">
        <f t="shared" si="3"/>
        <v/>
      </c>
      <c r="R16" s="232" t="str">
        <f t="shared" si="4"/>
        <v/>
      </c>
      <c r="S16" s="232" t="str">
        <f t="shared" si="5"/>
        <v/>
      </c>
      <c r="T16" s="232" t="str">
        <f t="shared" si="6"/>
        <v/>
      </c>
      <c r="U16" s="232" t="str">
        <f t="shared" si="7"/>
        <v/>
      </c>
      <c r="V16" s="232" t="str">
        <f t="shared" si="8"/>
        <v/>
      </c>
      <c r="W16" s="232" t="str">
        <f t="shared" si="9"/>
        <v/>
      </c>
      <c r="X16" s="232" t="str">
        <f t="shared" si="10"/>
        <v/>
      </c>
      <c r="Y16" s="232" t="str">
        <f t="shared" si="11"/>
        <v/>
      </c>
      <c r="IQ16" s="693"/>
      <c r="IS16" s="232"/>
    </row>
    <row r="17" spans="1:253" ht="15.75" thickBot="1">
      <c r="A17" s="725" t="s">
        <v>181</v>
      </c>
      <c r="B17" s="726" t="s">
        <v>182</v>
      </c>
      <c r="C17" s="186"/>
      <c r="D17" s="558"/>
      <c r="E17" s="559"/>
      <c r="F17" s="560"/>
      <c r="G17" s="388"/>
      <c r="H17" s="561"/>
      <c r="I17" s="559"/>
      <c r="J17" s="560"/>
      <c r="K17" s="727"/>
      <c r="L17" s="728"/>
      <c r="N17" s="696" t="str">
        <f t="shared" si="0"/>
        <v/>
      </c>
      <c r="O17" s="232" t="str">
        <f t="shared" si="1"/>
        <v/>
      </c>
      <c r="P17" s="232" t="str">
        <f t="shared" si="2"/>
        <v/>
      </c>
      <c r="Q17" s="232" t="str">
        <f t="shared" si="3"/>
        <v/>
      </c>
      <c r="R17" s="232" t="str">
        <f t="shared" si="4"/>
        <v/>
      </c>
      <c r="S17" s="232" t="str">
        <f t="shared" si="5"/>
        <v/>
      </c>
      <c r="T17" s="232" t="str">
        <f t="shared" si="6"/>
        <v/>
      </c>
      <c r="U17" s="232" t="str">
        <f t="shared" si="7"/>
        <v/>
      </c>
      <c r="V17" s="232" t="str">
        <f t="shared" si="8"/>
        <v/>
      </c>
      <c r="W17" s="232" t="str">
        <f t="shared" si="9"/>
        <v/>
      </c>
      <c r="X17" s="232" t="str">
        <f t="shared" si="10"/>
        <v/>
      </c>
      <c r="Y17" s="232" t="str">
        <f t="shared" si="11"/>
        <v/>
      </c>
      <c r="IQ17" s="693"/>
      <c r="IS17" s="232"/>
    </row>
    <row r="18" spans="1:253" ht="30.75" thickBot="1">
      <c r="A18" s="725" t="s">
        <v>183</v>
      </c>
      <c r="B18" s="726" t="s">
        <v>184</v>
      </c>
      <c r="C18" s="186"/>
      <c r="D18" s="558"/>
      <c r="E18" s="559"/>
      <c r="F18" s="560"/>
      <c r="G18" s="388"/>
      <c r="H18" s="561"/>
      <c r="I18" s="559"/>
      <c r="J18" s="560"/>
      <c r="K18" s="727"/>
      <c r="L18" s="728"/>
      <c r="N18" s="696" t="str">
        <f t="shared" si="0"/>
        <v/>
      </c>
      <c r="O18" s="232" t="str">
        <f t="shared" si="1"/>
        <v/>
      </c>
      <c r="P18" s="232" t="str">
        <f t="shared" si="2"/>
        <v/>
      </c>
      <c r="Q18" s="232" t="str">
        <f t="shared" si="3"/>
        <v/>
      </c>
      <c r="R18" s="232" t="str">
        <f t="shared" si="4"/>
        <v/>
      </c>
      <c r="S18" s="232" t="str">
        <f t="shared" si="5"/>
        <v/>
      </c>
      <c r="T18" s="232" t="str">
        <f t="shared" si="6"/>
        <v/>
      </c>
      <c r="U18" s="232" t="str">
        <f t="shared" si="7"/>
        <v/>
      </c>
      <c r="V18" s="232" t="str">
        <f t="shared" si="8"/>
        <v/>
      </c>
      <c r="W18" s="232" t="str">
        <f t="shared" si="9"/>
        <v/>
      </c>
      <c r="X18" s="232" t="str">
        <f t="shared" si="10"/>
        <v/>
      </c>
      <c r="Y18" s="232" t="str">
        <f t="shared" si="11"/>
        <v/>
      </c>
      <c r="IQ18" s="693"/>
      <c r="IS18" s="232"/>
    </row>
    <row r="19" spans="1:253" ht="30.75" thickBot="1">
      <c r="A19" s="725" t="s">
        <v>185</v>
      </c>
      <c r="B19" s="726" t="s">
        <v>186</v>
      </c>
      <c r="C19" s="186"/>
      <c r="D19" s="558"/>
      <c r="E19" s="559"/>
      <c r="F19" s="560"/>
      <c r="G19" s="388"/>
      <c r="H19" s="561"/>
      <c r="I19" s="559"/>
      <c r="J19" s="560"/>
      <c r="K19" s="727"/>
      <c r="L19" s="728"/>
      <c r="N19" s="696" t="str">
        <f t="shared" si="0"/>
        <v/>
      </c>
      <c r="O19" s="232" t="str">
        <f t="shared" si="1"/>
        <v/>
      </c>
      <c r="P19" s="232" t="str">
        <f t="shared" si="2"/>
        <v/>
      </c>
      <c r="Q19" s="232" t="str">
        <f t="shared" si="3"/>
        <v/>
      </c>
      <c r="R19" s="232" t="str">
        <f t="shared" si="4"/>
        <v/>
      </c>
      <c r="S19" s="232" t="str">
        <f t="shared" si="5"/>
        <v/>
      </c>
      <c r="T19" s="232" t="str">
        <f t="shared" si="6"/>
        <v/>
      </c>
      <c r="U19" s="232" t="str">
        <f t="shared" si="7"/>
        <v/>
      </c>
      <c r="V19" s="232" t="str">
        <f t="shared" si="8"/>
        <v/>
      </c>
      <c r="W19" s="232" t="str">
        <f t="shared" si="9"/>
        <v/>
      </c>
      <c r="X19" s="232" t="str">
        <f t="shared" si="10"/>
        <v/>
      </c>
      <c r="Y19" s="232" t="str">
        <f t="shared" si="11"/>
        <v/>
      </c>
      <c r="IQ19" s="693"/>
      <c r="IS19" s="232"/>
    </row>
    <row r="20" spans="1:253" ht="30.75" thickBot="1">
      <c r="A20" s="725" t="s">
        <v>187</v>
      </c>
      <c r="B20" s="726" t="s">
        <v>188</v>
      </c>
      <c r="C20" s="186"/>
      <c r="D20" s="558"/>
      <c r="E20" s="559"/>
      <c r="F20" s="560"/>
      <c r="G20" s="388"/>
      <c r="H20" s="561"/>
      <c r="I20" s="559"/>
      <c r="J20" s="560"/>
      <c r="K20" s="727"/>
      <c r="L20" s="728"/>
      <c r="N20" s="696" t="str">
        <f t="shared" si="0"/>
        <v/>
      </c>
      <c r="O20" s="232" t="str">
        <f t="shared" si="1"/>
        <v/>
      </c>
      <c r="P20" s="232" t="str">
        <f t="shared" si="2"/>
        <v/>
      </c>
      <c r="Q20" s="232" t="str">
        <f t="shared" si="3"/>
        <v/>
      </c>
      <c r="R20" s="232" t="str">
        <f t="shared" si="4"/>
        <v/>
      </c>
      <c r="S20" s="232" t="str">
        <f t="shared" si="5"/>
        <v/>
      </c>
      <c r="T20" s="232" t="str">
        <f t="shared" si="6"/>
        <v/>
      </c>
      <c r="U20" s="232" t="str">
        <f t="shared" si="7"/>
        <v/>
      </c>
      <c r="V20" s="232" t="str">
        <f t="shared" si="8"/>
        <v/>
      </c>
      <c r="W20" s="232" t="str">
        <f t="shared" si="9"/>
        <v/>
      </c>
      <c r="X20" s="232" t="str">
        <f t="shared" si="10"/>
        <v/>
      </c>
      <c r="Y20" s="232" t="str">
        <f t="shared" si="11"/>
        <v/>
      </c>
      <c r="IQ20" s="693"/>
      <c r="IS20" s="232"/>
    </row>
    <row r="21" spans="1:253" ht="30.75" thickBot="1">
      <c r="A21" s="725" t="s">
        <v>189</v>
      </c>
      <c r="B21" s="726" t="s">
        <v>190</v>
      </c>
      <c r="C21" s="186"/>
      <c r="D21" s="558"/>
      <c r="E21" s="559"/>
      <c r="F21" s="560"/>
      <c r="G21" s="388"/>
      <c r="H21" s="561"/>
      <c r="I21" s="559"/>
      <c r="J21" s="560"/>
      <c r="K21" s="727"/>
      <c r="L21" s="728"/>
      <c r="N21" s="696" t="str">
        <f t="shared" si="0"/>
        <v/>
      </c>
      <c r="O21" s="232" t="str">
        <f t="shared" si="1"/>
        <v/>
      </c>
      <c r="P21" s="232" t="str">
        <f t="shared" si="2"/>
        <v/>
      </c>
      <c r="Q21" s="232" t="str">
        <f t="shared" si="3"/>
        <v/>
      </c>
      <c r="R21" s="232" t="str">
        <f t="shared" si="4"/>
        <v/>
      </c>
      <c r="S21" s="232" t="str">
        <f t="shared" si="5"/>
        <v/>
      </c>
      <c r="T21" s="232" t="str">
        <f t="shared" si="6"/>
        <v/>
      </c>
      <c r="U21" s="232" t="str">
        <f t="shared" si="7"/>
        <v/>
      </c>
      <c r="V21" s="232" t="str">
        <f t="shared" si="8"/>
        <v/>
      </c>
      <c r="W21" s="232" t="str">
        <f t="shared" si="9"/>
        <v/>
      </c>
      <c r="X21" s="232" t="str">
        <f t="shared" si="10"/>
        <v/>
      </c>
      <c r="Y21" s="232" t="str">
        <f t="shared" si="11"/>
        <v/>
      </c>
      <c r="IQ21" s="693"/>
      <c r="IS21" s="232"/>
    </row>
    <row r="22" spans="1:253" ht="30.75" thickBot="1">
      <c r="A22" s="725" t="s">
        <v>191</v>
      </c>
      <c r="B22" s="726" t="s">
        <v>192</v>
      </c>
      <c r="C22" s="186"/>
      <c r="D22" s="558"/>
      <c r="E22" s="559"/>
      <c r="F22" s="560"/>
      <c r="G22" s="388"/>
      <c r="H22" s="561"/>
      <c r="I22" s="559"/>
      <c r="J22" s="560"/>
      <c r="K22" s="727"/>
      <c r="L22" s="728"/>
      <c r="N22" s="696" t="str">
        <f t="shared" si="0"/>
        <v/>
      </c>
      <c r="O22" s="232" t="str">
        <f t="shared" si="1"/>
        <v/>
      </c>
      <c r="P22" s="232" t="str">
        <f t="shared" si="2"/>
        <v/>
      </c>
      <c r="Q22" s="232" t="str">
        <f t="shared" si="3"/>
        <v/>
      </c>
      <c r="R22" s="232" t="str">
        <f t="shared" si="4"/>
        <v/>
      </c>
      <c r="S22" s="232" t="str">
        <f t="shared" si="5"/>
        <v/>
      </c>
      <c r="T22" s="232" t="str">
        <f t="shared" si="6"/>
        <v/>
      </c>
      <c r="U22" s="232" t="str">
        <f t="shared" si="7"/>
        <v/>
      </c>
      <c r="V22" s="232" t="str">
        <f t="shared" si="8"/>
        <v/>
      </c>
      <c r="W22" s="232" t="str">
        <f t="shared" si="9"/>
        <v/>
      </c>
      <c r="X22" s="232" t="str">
        <f t="shared" si="10"/>
        <v/>
      </c>
      <c r="Y22" s="232" t="str">
        <f t="shared" si="11"/>
        <v/>
      </c>
      <c r="IQ22" s="693"/>
      <c r="IS22" s="232"/>
    </row>
    <row r="23" spans="1:253" ht="30.75" thickBot="1">
      <c r="A23" s="725" t="s">
        <v>193</v>
      </c>
      <c r="B23" s="726" t="s">
        <v>194</v>
      </c>
      <c r="C23" s="186"/>
      <c r="D23" s="558"/>
      <c r="E23" s="559"/>
      <c r="F23" s="560"/>
      <c r="G23" s="388"/>
      <c r="H23" s="561"/>
      <c r="I23" s="559"/>
      <c r="J23" s="560"/>
      <c r="K23" s="727"/>
      <c r="L23" s="728"/>
      <c r="N23" s="696" t="str">
        <f t="shared" si="0"/>
        <v/>
      </c>
      <c r="O23" s="232" t="str">
        <f t="shared" si="1"/>
        <v/>
      </c>
      <c r="P23" s="232" t="str">
        <f t="shared" si="2"/>
        <v/>
      </c>
      <c r="Q23" s="232" t="str">
        <f t="shared" si="3"/>
        <v/>
      </c>
      <c r="R23" s="232" t="str">
        <f t="shared" si="4"/>
        <v/>
      </c>
      <c r="S23" s="232" t="str">
        <f t="shared" si="5"/>
        <v/>
      </c>
      <c r="T23" s="232" t="str">
        <f t="shared" si="6"/>
        <v/>
      </c>
      <c r="U23" s="232" t="str">
        <f t="shared" si="7"/>
        <v/>
      </c>
      <c r="V23" s="232" t="str">
        <f t="shared" si="8"/>
        <v/>
      </c>
      <c r="W23" s="232" t="str">
        <f t="shared" si="9"/>
        <v/>
      </c>
      <c r="X23" s="232" t="str">
        <f t="shared" si="10"/>
        <v/>
      </c>
      <c r="Y23" s="232" t="str">
        <f t="shared" si="11"/>
        <v/>
      </c>
      <c r="IQ23" s="693"/>
      <c r="IS23" s="232"/>
    </row>
    <row r="24" spans="1:253" ht="30.75" thickBot="1">
      <c r="A24" s="725" t="s">
        <v>195</v>
      </c>
      <c r="B24" s="726" t="s">
        <v>196</v>
      </c>
      <c r="C24" s="186"/>
      <c r="D24" s="558"/>
      <c r="E24" s="559"/>
      <c r="F24" s="560"/>
      <c r="G24" s="388"/>
      <c r="H24" s="561"/>
      <c r="I24" s="559"/>
      <c r="J24" s="560"/>
      <c r="K24" s="727"/>
      <c r="L24" s="728"/>
      <c r="N24" s="696" t="str">
        <f t="shared" si="0"/>
        <v/>
      </c>
      <c r="O24" s="232" t="str">
        <f t="shared" si="1"/>
        <v/>
      </c>
      <c r="P24" s="232" t="str">
        <f t="shared" si="2"/>
        <v/>
      </c>
      <c r="Q24" s="232" t="str">
        <f t="shared" si="3"/>
        <v/>
      </c>
      <c r="R24" s="232" t="str">
        <f t="shared" si="4"/>
        <v/>
      </c>
      <c r="S24" s="232" t="str">
        <f t="shared" si="5"/>
        <v/>
      </c>
      <c r="T24" s="232" t="str">
        <f t="shared" si="6"/>
        <v/>
      </c>
      <c r="U24" s="232" t="str">
        <f t="shared" si="7"/>
        <v/>
      </c>
      <c r="V24" s="232" t="str">
        <f t="shared" si="8"/>
        <v/>
      </c>
      <c r="W24" s="232" t="str">
        <f t="shared" si="9"/>
        <v/>
      </c>
      <c r="X24" s="232" t="str">
        <f t="shared" si="10"/>
        <v/>
      </c>
      <c r="Y24" s="232" t="str">
        <f t="shared" si="11"/>
        <v/>
      </c>
      <c r="IQ24" s="693"/>
      <c r="IS24" s="232"/>
    </row>
    <row r="25" spans="1:253" ht="30.75" thickBot="1">
      <c r="A25" s="725" t="s">
        <v>197</v>
      </c>
      <c r="B25" s="726" t="s">
        <v>198</v>
      </c>
      <c r="C25" s="186"/>
      <c r="D25" s="558"/>
      <c r="E25" s="559"/>
      <c r="F25" s="560"/>
      <c r="G25" s="388"/>
      <c r="H25" s="561"/>
      <c r="I25" s="559"/>
      <c r="J25" s="560"/>
      <c r="K25" s="727"/>
      <c r="L25" s="728"/>
      <c r="N25" s="696" t="str">
        <f t="shared" si="0"/>
        <v/>
      </c>
      <c r="O25" s="232" t="str">
        <f t="shared" si="1"/>
        <v/>
      </c>
      <c r="P25" s="232" t="str">
        <f t="shared" si="2"/>
        <v/>
      </c>
      <c r="Q25" s="232" t="str">
        <f t="shared" si="3"/>
        <v/>
      </c>
      <c r="R25" s="232" t="str">
        <f t="shared" si="4"/>
        <v/>
      </c>
      <c r="S25" s="232" t="str">
        <f t="shared" si="5"/>
        <v/>
      </c>
      <c r="T25" s="232" t="str">
        <f t="shared" si="6"/>
        <v/>
      </c>
      <c r="U25" s="232" t="str">
        <f t="shared" si="7"/>
        <v/>
      </c>
      <c r="V25" s="232" t="str">
        <f t="shared" si="8"/>
        <v/>
      </c>
      <c r="W25" s="232" t="str">
        <f t="shared" si="9"/>
        <v/>
      </c>
      <c r="X25" s="232" t="str">
        <f t="shared" si="10"/>
        <v/>
      </c>
      <c r="Y25" s="232" t="str">
        <f t="shared" si="11"/>
        <v/>
      </c>
      <c r="IQ25" s="693"/>
      <c r="IS25" s="232"/>
    </row>
    <row r="26" spans="1:253" ht="30.75" thickBot="1">
      <c r="A26" s="725" t="s">
        <v>199</v>
      </c>
      <c r="B26" s="726" t="s">
        <v>200</v>
      </c>
      <c r="C26" s="186"/>
      <c r="D26" s="558"/>
      <c r="E26" s="559"/>
      <c r="F26" s="560"/>
      <c r="G26" s="388"/>
      <c r="H26" s="561"/>
      <c r="I26" s="559"/>
      <c r="J26" s="560"/>
      <c r="K26" s="727"/>
      <c r="L26" s="728"/>
      <c r="N26" s="696" t="str">
        <f t="shared" si="0"/>
        <v/>
      </c>
      <c r="O26" s="232" t="str">
        <f t="shared" si="1"/>
        <v/>
      </c>
      <c r="P26" s="232" t="str">
        <f t="shared" si="2"/>
        <v/>
      </c>
      <c r="Q26" s="232" t="str">
        <f t="shared" si="3"/>
        <v/>
      </c>
      <c r="R26" s="232" t="str">
        <f t="shared" si="4"/>
        <v/>
      </c>
      <c r="S26" s="232" t="str">
        <f t="shared" si="5"/>
        <v/>
      </c>
      <c r="T26" s="232" t="str">
        <f t="shared" si="6"/>
        <v/>
      </c>
      <c r="U26" s="232" t="str">
        <f t="shared" si="7"/>
        <v/>
      </c>
      <c r="V26" s="232" t="str">
        <f t="shared" si="8"/>
        <v/>
      </c>
      <c r="W26" s="232" t="str">
        <f t="shared" si="9"/>
        <v/>
      </c>
      <c r="X26" s="232" t="str">
        <f t="shared" si="10"/>
        <v/>
      </c>
      <c r="Y26" s="232" t="str">
        <f t="shared" si="11"/>
        <v/>
      </c>
      <c r="IQ26" s="693"/>
      <c r="IS26" s="232"/>
    </row>
    <row r="27" spans="1:253" ht="30.75" thickBot="1">
      <c r="A27" s="725" t="s">
        <v>201</v>
      </c>
      <c r="B27" s="726" t="s">
        <v>202</v>
      </c>
      <c r="C27" s="186"/>
      <c r="D27" s="558"/>
      <c r="E27" s="559"/>
      <c r="F27" s="560"/>
      <c r="G27" s="388"/>
      <c r="H27" s="561"/>
      <c r="I27" s="559"/>
      <c r="J27" s="560"/>
      <c r="K27" s="727"/>
      <c r="L27" s="728"/>
      <c r="N27" s="696" t="str">
        <f t="shared" si="0"/>
        <v/>
      </c>
      <c r="O27" s="232" t="str">
        <f t="shared" si="1"/>
        <v/>
      </c>
      <c r="P27" s="232" t="str">
        <f t="shared" si="2"/>
        <v/>
      </c>
      <c r="Q27" s="232" t="str">
        <f t="shared" si="3"/>
        <v/>
      </c>
      <c r="R27" s="232" t="str">
        <f t="shared" si="4"/>
        <v/>
      </c>
      <c r="S27" s="232" t="str">
        <f t="shared" si="5"/>
        <v/>
      </c>
      <c r="T27" s="232" t="str">
        <f t="shared" si="6"/>
        <v/>
      </c>
      <c r="U27" s="232" t="str">
        <f t="shared" si="7"/>
        <v/>
      </c>
      <c r="V27" s="232" t="str">
        <f t="shared" si="8"/>
        <v/>
      </c>
      <c r="W27" s="232" t="str">
        <f t="shared" si="9"/>
        <v/>
      </c>
      <c r="X27" s="232" t="str">
        <f t="shared" si="10"/>
        <v/>
      </c>
      <c r="Y27" s="232" t="str">
        <f t="shared" si="11"/>
        <v/>
      </c>
      <c r="IQ27" s="693"/>
      <c r="IS27" s="232"/>
    </row>
    <row r="28" spans="1:253" ht="30.75" thickBot="1">
      <c r="A28" s="725" t="s">
        <v>203</v>
      </c>
      <c r="B28" s="726" t="s">
        <v>204</v>
      </c>
      <c r="C28" s="186"/>
      <c r="D28" s="558"/>
      <c r="E28" s="559"/>
      <c r="F28" s="560"/>
      <c r="G28" s="388"/>
      <c r="H28" s="561"/>
      <c r="I28" s="559"/>
      <c r="J28" s="560"/>
      <c r="K28" s="727"/>
      <c r="L28" s="728"/>
      <c r="N28" s="696" t="str">
        <f t="shared" si="0"/>
        <v/>
      </c>
      <c r="O28" s="232" t="str">
        <f t="shared" si="1"/>
        <v/>
      </c>
      <c r="P28" s="232" t="str">
        <f t="shared" si="2"/>
        <v/>
      </c>
      <c r="Q28" s="232" t="str">
        <f t="shared" si="3"/>
        <v/>
      </c>
      <c r="R28" s="232" t="str">
        <f t="shared" si="4"/>
        <v/>
      </c>
      <c r="S28" s="232" t="str">
        <f t="shared" si="5"/>
        <v/>
      </c>
      <c r="T28" s="232" t="str">
        <f t="shared" si="6"/>
        <v/>
      </c>
      <c r="U28" s="232" t="str">
        <f t="shared" si="7"/>
        <v/>
      </c>
      <c r="V28" s="232" t="str">
        <f t="shared" si="8"/>
        <v/>
      </c>
      <c r="W28" s="232" t="str">
        <f t="shared" si="9"/>
        <v/>
      </c>
      <c r="X28" s="232" t="str">
        <f t="shared" si="10"/>
        <v/>
      </c>
      <c r="Y28" s="232" t="str">
        <f t="shared" si="11"/>
        <v/>
      </c>
      <c r="IQ28" s="693"/>
      <c r="IS28" s="232"/>
    </row>
    <row r="29" spans="1:253" ht="30.75" thickBot="1">
      <c r="A29" s="725" t="s">
        <v>205</v>
      </c>
      <c r="B29" s="726" t="s">
        <v>206</v>
      </c>
      <c r="C29" s="186"/>
      <c r="D29" s="558"/>
      <c r="E29" s="559"/>
      <c r="F29" s="560"/>
      <c r="G29" s="388"/>
      <c r="H29" s="561"/>
      <c r="I29" s="559"/>
      <c r="J29" s="560"/>
      <c r="K29" s="727"/>
      <c r="L29" s="728"/>
      <c r="N29" s="696" t="str">
        <f t="shared" si="0"/>
        <v/>
      </c>
      <c r="O29" s="232" t="str">
        <f t="shared" si="1"/>
        <v/>
      </c>
      <c r="P29" s="232" t="str">
        <f t="shared" si="2"/>
        <v/>
      </c>
      <c r="Q29" s="232" t="str">
        <f t="shared" si="3"/>
        <v/>
      </c>
      <c r="R29" s="232" t="str">
        <f t="shared" si="4"/>
        <v/>
      </c>
      <c r="S29" s="232" t="str">
        <f t="shared" si="5"/>
        <v/>
      </c>
      <c r="T29" s="232" t="str">
        <f t="shared" si="6"/>
        <v/>
      </c>
      <c r="U29" s="232" t="str">
        <f t="shared" si="7"/>
        <v/>
      </c>
      <c r="V29" s="232" t="str">
        <f t="shared" si="8"/>
        <v/>
      </c>
      <c r="W29" s="232" t="str">
        <f t="shared" si="9"/>
        <v/>
      </c>
      <c r="X29" s="232" t="str">
        <f t="shared" si="10"/>
        <v/>
      </c>
      <c r="Y29" s="232" t="str">
        <f t="shared" si="11"/>
        <v/>
      </c>
      <c r="IQ29" s="693"/>
      <c r="IS29" s="232"/>
    </row>
    <row r="30" spans="1:253" ht="30.75" thickBot="1">
      <c r="A30" s="725" t="s">
        <v>207</v>
      </c>
      <c r="B30" s="726" t="s">
        <v>208</v>
      </c>
      <c r="C30" s="186"/>
      <c r="D30" s="558"/>
      <c r="E30" s="559"/>
      <c r="F30" s="560"/>
      <c r="G30" s="388"/>
      <c r="H30" s="561"/>
      <c r="I30" s="559"/>
      <c r="J30" s="560"/>
      <c r="K30" s="727"/>
      <c r="L30" s="728"/>
      <c r="N30" s="696" t="str">
        <f t="shared" si="0"/>
        <v/>
      </c>
      <c r="O30" s="232" t="str">
        <f t="shared" si="1"/>
        <v/>
      </c>
      <c r="P30" s="232" t="str">
        <f t="shared" si="2"/>
        <v/>
      </c>
      <c r="Q30" s="232" t="str">
        <f t="shared" si="3"/>
        <v/>
      </c>
      <c r="R30" s="232" t="str">
        <f t="shared" si="4"/>
        <v/>
      </c>
      <c r="S30" s="232" t="str">
        <f t="shared" si="5"/>
        <v/>
      </c>
      <c r="T30" s="232" t="str">
        <f t="shared" si="6"/>
        <v/>
      </c>
      <c r="U30" s="232" t="str">
        <f t="shared" si="7"/>
        <v/>
      </c>
      <c r="V30" s="232" t="str">
        <f t="shared" si="8"/>
        <v/>
      </c>
      <c r="W30" s="232" t="str">
        <f t="shared" si="9"/>
        <v/>
      </c>
      <c r="X30" s="232" t="str">
        <f t="shared" si="10"/>
        <v/>
      </c>
      <c r="Y30" s="232" t="str">
        <f t="shared" si="11"/>
        <v/>
      </c>
      <c r="IQ30" s="693"/>
      <c r="IS30" s="232"/>
    </row>
    <row r="31" spans="1:253" ht="30.75" thickBot="1">
      <c r="A31" s="725" t="s">
        <v>209</v>
      </c>
      <c r="B31" s="726" t="s">
        <v>210</v>
      </c>
      <c r="C31" s="186"/>
      <c r="D31" s="558"/>
      <c r="E31" s="559"/>
      <c r="F31" s="560"/>
      <c r="G31" s="388"/>
      <c r="H31" s="561"/>
      <c r="I31" s="559"/>
      <c r="J31" s="560"/>
      <c r="K31" s="727"/>
      <c r="L31" s="728"/>
      <c r="N31" s="696" t="str">
        <f t="shared" si="0"/>
        <v/>
      </c>
      <c r="O31" s="232" t="str">
        <f t="shared" si="1"/>
        <v/>
      </c>
      <c r="P31" s="232" t="str">
        <f t="shared" si="2"/>
        <v/>
      </c>
      <c r="Q31" s="232" t="str">
        <f t="shared" si="3"/>
        <v/>
      </c>
      <c r="R31" s="232" t="str">
        <f t="shared" si="4"/>
        <v/>
      </c>
      <c r="S31" s="232" t="str">
        <f t="shared" si="5"/>
        <v/>
      </c>
      <c r="T31" s="232" t="str">
        <f t="shared" si="6"/>
        <v/>
      </c>
      <c r="U31" s="232" t="str">
        <f t="shared" si="7"/>
        <v/>
      </c>
      <c r="V31" s="232" t="str">
        <f t="shared" si="8"/>
        <v/>
      </c>
      <c r="W31" s="232" t="str">
        <f t="shared" si="9"/>
        <v/>
      </c>
      <c r="X31" s="232" t="str">
        <f t="shared" si="10"/>
        <v/>
      </c>
      <c r="Y31" s="232" t="str">
        <f t="shared" si="11"/>
        <v/>
      </c>
      <c r="IQ31" s="693"/>
      <c r="IS31" s="232"/>
    </row>
    <row r="32" spans="1:253" ht="30.75" thickBot="1">
      <c r="A32" s="725" t="s">
        <v>211</v>
      </c>
      <c r="B32" s="726" t="s">
        <v>212</v>
      </c>
      <c r="C32" s="186"/>
      <c r="D32" s="558"/>
      <c r="E32" s="559"/>
      <c r="F32" s="560"/>
      <c r="G32" s="388"/>
      <c r="H32" s="561"/>
      <c r="I32" s="559"/>
      <c r="J32" s="560"/>
      <c r="K32" s="727"/>
      <c r="L32" s="728"/>
      <c r="N32" s="696" t="str">
        <f t="shared" si="0"/>
        <v/>
      </c>
      <c r="O32" s="232" t="str">
        <f t="shared" si="1"/>
        <v/>
      </c>
      <c r="P32" s="232" t="str">
        <f t="shared" si="2"/>
        <v/>
      </c>
      <c r="Q32" s="232" t="str">
        <f t="shared" si="3"/>
        <v/>
      </c>
      <c r="R32" s="232" t="str">
        <f t="shared" si="4"/>
        <v/>
      </c>
      <c r="S32" s="232" t="str">
        <f t="shared" si="5"/>
        <v/>
      </c>
      <c r="T32" s="232" t="str">
        <f t="shared" si="6"/>
        <v/>
      </c>
      <c r="U32" s="232" t="str">
        <f t="shared" si="7"/>
        <v/>
      </c>
      <c r="V32" s="232" t="str">
        <f t="shared" si="8"/>
        <v/>
      </c>
      <c r="W32" s="232" t="str">
        <f t="shared" si="9"/>
        <v/>
      </c>
      <c r="X32" s="232" t="str">
        <f t="shared" si="10"/>
        <v/>
      </c>
      <c r="Y32" s="232" t="str">
        <f t="shared" si="11"/>
        <v/>
      </c>
      <c r="IQ32" s="693"/>
      <c r="IS32" s="232"/>
    </row>
    <row r="33" spans="1:253" ht="30.75" thickBot="1">
      <c r="A33" s="725" t="s">
        <v>656</v>
      </c>
      <c r="B33" s="726" t="s">
        <v>655</v>
      </c>
      <c r="C33" s="186"/>
      <c r="D33" s="558"/>
      <c r="E33" s="559"/>
      <c r="F33" s="560"/>
      <c r="G33" s="388"/>
      <c r="H33" s="561"/>
      <c r="I33" s="559"/>
      <c r="J33" s="560"/>
      <c r="K33" s="727"/>
      <c r="L33" s="728"/>
      <c r="N33" s="696" t="str">
        <f t="shared" si="0"/>
        <v/>
      </c>
      <c r="O33" s="232" t="str">
        <f t="shared" si="1"/>
        <v/>
      </c>
      <c r="P33" s="232" t="str">
        <f t="shared" si="2"/>
        <v/>
      </c>
      <c r="Q33" s="232" t="str">
        <f t="shared" si="3"/>
        <v/>
      </c>
      <c r="R33" s="232" t="str">
        <f t="shared" si="4"/>
        <v/>
      </c>
      <c r="S33" s="232" t="str">
        <f t="shared" si="5"/>
        <v/>
      </c>
      <c r="T33" s="232" t="str">
        <f t="shared" si="6"/>
        <v/>
      </c>
      <c r="U33" s="232" t="str">
        <f t="shared" si="7"/>
        <v/>
      </c>
      <c r="V33" s="232" t="str">
        <f t="shared" si="8"/>
        <v/>
      </c>
      <c r="W33" s="232" t="str">
        <f t="shared" si="9"/>
        <v/>
      </c>
      <c r="X33" s="232" t="str">
        <f t="shared" si="10"/>
        <v/>
      </c>
      <c r="Y33" s="232" t="str">
        <f t="shared" si="11"/>
        <v/>
      </c>
      <c r="IQ33" s="693"/>
      <c r="IS33" s="232"/>
    </row>
    <row r="34" spans="1:253" ht="30.75" thickBot="1">
      <c r="A34" s="725" t="s">
        <v>654</v>
      </c>
      <c r="B34" s="726" t="s">
        <v>226</v>
      </c>
      <c r="C34" s="186"/>
      <c r="D34" s="558"/>
      <c r="E34" s="559"/>
      <c r="F34" s="560"/>
      <c r="G34" s="388"/>
      <c r="H34" s="561"/>
      <c r="I34" s="559"/>
      <c r="J34" s="560"/>
      <c r="K34" s="727"/>
      <c r="L34" s="728"/>
      <c r="N34" s="696" t="str">
        <f t="shared" si="0"/>
        <v/>
      </c>
      <c r="O34" s="232" t="str">
        <f t="shared" si="1"/>
        <v/>
      </c>
      <c r="P34" s="232" t="str">
        <f t="shared" si="2"/>
        <v/>
      </c>
      <c r="Q34" s="232" t="str">
        <f t="shared" si="3"/>
        <v/>
      </c>
      <c r="R34" s="232" t="str">
        <f t="shared" si="4"/>
        <v/>
      </c>
      <c r="S34" s="232" t="str">
        <f t="shared" si="5"/>
        <v/>
      </c>
      <c r="T34" s="232" t="str">
        <f t="shared" si="6"/>
        <v/>
      </c>
      <c r="U34" s="232" t="str">
        <f t="shared" si="7"/>
        <v/>
      </c>
      <c r="V34" s="232" t="str">
        <f t="shared" si="8"/>
        <v/>
      </c>
      <c r="W34" s="232" t="str">
        <f t="shared" si="9"/>
        <v/>
      </c>
      <c r="X34" s="232" t="str">
        <f t="shared" si="10"/>
        <v/>
      </c>
      <c r="Y34" s="232" t="str">
        <f t="shared" si="11"/>
        <v/>
      </c>
      <c r="IQ34" s="693"/>
      <c r="IS34" s="232"/>
    </row>
    <row r="35" spans="1:253" ht="30.75" thickBot="1">
      <c r="A35" s="725" t="s">
        <v>653</v>
      </c>
      <c r="B35" s="726" t="s">
        <v>213</v>
      </c>
      <c r="C35" s="186"/>
      <c r="D35" s="558"/>
      <c r="E35" s="559"/>
      <c r="F35" s="560"/>
      <c r="G35" s="388"/>
      <c r="H35" s="561"/>
      <c r="I35" s="559"/>
      <c r="J35" s="560"/>
      <c r="K35" s="727"/>
      <c r="L35" s="728"/>
      <c r="N35" s="696" t="str">
        <f t="shared" si="0"/>
        <v/>
      </c>
      <c r="O35" s="232" t="str">
        <f t="shared" si="1"/>
        <v/>
      </c>
      <c r="P35" s="232" t="str">
        <f t="shared" si="2"/>
        <v/>
      </c>
      <c r="Q35" s="232" t="str">
        <f t="shared" si="3"/>
        <v/>
      </c>
      <c r="R35" s="232" t="str">
        <f t="shared" si="4"/>
        <v/>
      </c>
      <c r="S35" s="232" t="str">
        <f t="shared" si="5"/>
        <v/>
      </c>
      <c r="T35" s="232" t="str">
        <f t="shared" si="6"/>
        <v/>
      </c>
      <c r="U35" s="232" t="str">
        <f t="shared" si="7"/>
        <v/>
      </c>
      <c r="V35" s="232" t="str">
        <f t="shared" si="8"/>
        <v/>
      </c>
      <c r="W35" s="232" t="str">
        <f t="shared" si="9"/>
        <v/>
      </c>
      <c r="X35" s="232" t="str">
        <f t="shared" si="10"/>
        <v/>
      </c>
      <c r="Y35" s="232" t="str">
        <f t="shared" si="11"/>
        <v/>
      </c>
      <c r="IQ35" s="693"/>
      <c r="IS35" s="232"/>
    </row>
    <row r="36" spans="1:253" ht="30.75" thickBot="1">
      <c r="A36" s="725" t="s">
        <v>652</v>
      </c>
      <c r="B36" s="726" t="s">
        <v>214</v>
      </c>
      <c r="C36" s="186"/>
      <c r="D36" s="558"/>
      <c r="E36" s="559"/>
      <c r="F36" s="560"/>
      <c r="G36" s="388"/>
      <c r="H36" s="561"/>
      <c r="I36" s="559"/>
      <c r="J36" s="560"/>
      <c r="K36" s="727"/>
      <c r="L36" s="728"/>
      <c r="N36" s="696" t="str">
        <f t="shared" si="0"/>
        <v/>
      </c>
      <c r="O36" s="232" t="str">
        <f t="shared" si="1"/>
        <v/>
      </c>
      <c r="P36" s="232" t="str">
        <f t="shared" si="2"/>
        <v/>
      </c>
      <c r="Q36" s="232" t="str">
        <f t="shared" si="3"/>
        <v/>
      </c>
      <c r="R36" s="232" t="str">
        <f t="shared" si="4"/>
        <v/>
      </c>
      <c r="S36" s="232" t="str">
        <f t="shared" si="5"/>
        <v/>
      </c>
      <c r="T36" s="232" t="str">
        <f t="shared" si="6"/>
        <v/>
      </c>
      <c r="U36" s="232" t="str">
        <f t="shared" si="7"/>
        <v/>
      </c>
      <c r="V36" s="232" t="str">
        <f t="shared" si="8"/>
        <v/>
      </c>
      <c r="W36" s="232" t="str">
        <f t="shared" si="9"/>
        <v/>
      </c>
      <c r="X36" s="232" t="str">
        <f t="shared" si="10"/>
        <v/>
      </c>
      <c r="Y36" s="232" t="str">
        <f t="shared" si="11"/>
        <v/>
      </c>
      <c r="IQ36" s="693"/>
      <c r="IS36" s="232"/>
    </row>
    <row r="37" spans="1:253" ht="30.75" thickBot="1">
      <c r="A37" s="725" t="s">
        <v>651</v>
      </c>
      <c r="B37" s="726" t="s">
        <v>215</v>
      </c>
      <c r="C37" s="186"/>
      <c r="D37" s="558"/>
      <c r="E37" s="559"/>
      <c r="F37" s="560"/>
      <c r="G37" s="388"/>
      <c r="H37" s="561"/>
      <c r="I37" s="559"/>
      <c r="J37" s="560"/>
      <c r="K37" s="727"/>
      <c r="L37" s="728"/>
      <c r="N37" s="696" t="str">
        <f t="shared" si="0"/>
        <v/>
      </c>
      <c r="O37" s="232" t="str">
        <f t="shared" si="1"/>
        <v/>
      </c>
      <c r="P37" s="232" t="str">
        <f t="shared" si="2"/>
        <v/>
      </c>
      <c r="Q37" s="232" t="str">
        <f t="shared" si="3"/>
        <v/>
      </c>
      <c r="R37" s="232" t="str">
        <f t="shared" si="4"/>
        <v/>
      </c>
      <c r="S37" s="232" t="str">
        <f t="shared" si="5"/>
        <v/>
      </c>
      <c r="T37" s="232" t="str">
        <f t="shared" si="6"/>
        <v/>
      </c>
      <c r="U37" s="232" t="str">
        <f t="shared" si="7"/>
        <v/>
      </c>
      <c r="V37" s="232" t="str">
        <f t="shared" si="8"/>
        <v/>
      </c>
      <c r="W37" s="232" t="str">
        <f t="shared" si="9"/>
        <v/>
      </c>
      <c r="X37" s="232" t="str">
        <f t="shared" si="10"/>
        <v/>
      </c>
      <c r="Y37" s="232" t="str">
        <f t="shared" si="11"/>
        <v/>
      </c>
      <c r="IQ37" s="693"/>
      <c r="IS37" s="232"/>
    </row>
    <row r="38" spans="1:253" ht="30.75" thickBot="1">
      <c r="A38" s="725" t="s">
        <v>650</v>
      </c>
      <c r="B38" s="726" t="s">
        <v>216</v>
      </c>
      <c r="C38" s="186"/>
      <c r="D38" s="558"/>
      <c r="E38" s="559"/>
      <c r="F38" s="560"/>
      <c r="G38" s="388"/>
      <c r="H38" s="561"/>
      <c r="I38" s="559"/>
      <c r="J38" s="560"/>
      <c r="K38" s="727"/>
      <c r="L38" s="728"/>
      <c r="N38" s="696" t="str">
        <f t="shared" si="0"/>
        <v/>
      </c>
      <c r="O38" s="232" t="str">
        <f t="shared" si="1"/>
        <v/>
      </c>
      <c r="P38" s="232" t="str">
        <f t="shared" si="2"/>
        <v/>
      </c>
      <c r="Q38" s="232" t="str">
        <f t="shared" si="3"/>
        <v/>
      </c>
      <c r="R38" s="232" t="str">
        <f t="shared" si="4"/>
        <v/>
      </c>
      <c r="S38" s="232" t="str">
        <f t="shared" si="5"/>
        <v/>
      </c>
      <c r="T38" s="232" t="str">
        <f t="shared" si="6"/>
        <v/>
      </c>
      <c r="U38" s="232" t="str">
        <f t="shared" si="7"/>
        <v/>
      </c>
      <c r="V38" s="232" t="str">
        <f t="shared" si="8"/>
        <v/>
      </c>
      <c r="W38" s="232" t="str">
        <f t="shared" si="9"/>
        <v/>
      </c>
      <c r="X38" s="232" t="str">
        <f t="shared" si="10"/>
        <v/>
      </c>
      <c r="Y38" s="232" t="str">
        <f t="shared" si="11"/>
        <v/>
      </c>
      <c r="IQ38" s="693"/>
      <c r="IS38" s="232"/>
    </row>
    <row r="39" spans="1:253" ht="30.75" thickBot="1">
      <c r="A39" s="725" t="s">
        <v>649</v>
      </c>
      <c r="B39" s="726" t="s">
        <v>217</v>
      </c>
      <c r="C39" s="186"/>
      <c r="D39" s="558"/>
      <c r="E39" s="559"/>
      <c r="F39" s="560"/>
      <c r="G39" s="388"/>
      <c r="H39" s="561"/>
      <c r="I39" s="559"/>
      <c r="J39" s="560"/>
      <c r="K39" s="727"/>
      <c r="L39" s="728"/>
      <c r="N39" s="696" t="str">
        <f t="shared" ref="N39:N70" si="12">IF(AND($O39="",$P39="",$Q39="",$R39="",$S39="",$T39="",$U39="",$V39="",$W39="",$X39="",$Y39=""),"",$O39&amp;"|"&amp;$P39&amp;"|"&amp;$Q39&amp;"|"&amp;$R39&amp;"|"&amp;$S39&amp;"|"&amp;$T39&amp;"|"&amp;$U39&amp;"|"&amp;$V39&amp;"|"&amp;$W39&amp;"|"&amp;$X39&amp;"|"&amp;$Y39)</f>
        <v/>
      </c>
      <c r="O39" s="232" t="str">
        <f t="shared" ref="O39:O70" si="13">IF(ISERROR(VALUE(SUBSTITUTE(1&amp;$C39&amp;$D39&amp;$E39&amp;$F39&amp;$G39&amp;$H39&amp;$I39&amp;$J39,",",""))),"не числовое значение в этой строке","")</f>
        <v/>
      </c>
      <c r="P39" s="232" t="str">
        <f t="shared" ref="P39:P70" si="14">IF(ISTEXT($D39),"",IF(AND($D39&gt;0,$C39=0)," % от чего в графе 4",IF(AND($D39&gt;=0,$D39&lt;=1,$D39=ROUND($D39,3)),"",$D39&amp;" недопустимое значение в графе 4")))</f>
        <v/>
      </c>
      <c r="Q39" s="232" t="str">
        <f t="shared" ref="Q39:Q70" si="15">IF(ISTEXT($F39),"",IF(AND($F39&gt;0,$E39=0)," % от чего в графе 6",IF(AND($F39&gt;=0,$F39&lt;=1,$F39=ROUND($F39,3)),"",$F39&amp;"недопустимое значение в графе 6")))</f>
        <v/>
      </c>
      <c r="R39" s="232" t="str">
        <f t="shared" ref="R39:R70" si="16">IF(ISTEXT($H39),"",IF(AND($H39&gt;0,$G39=0)," % от чего в графе8",IF(AND($H39&gt;=0,$H39&lt;=1,$H39=ROUND($H39,3)),"",$H39&amp;"недопустимое значение в графе 8")))</f>
        <v/>
      </c>
      <c r="S39" s="232" t="str">
        <f t="shared" ref="S39:S70" si="17">IF(ISTEXT($J39),"",IF(AND($J39&gt;0,$I39=0)," % от чего в графе 10",IF(AND($J39&gt;=0,$J39&lt;=1,$J39=ROUND($J39,3)),"",$J39&amp;"недопустимое значение в графе10")))</f>
        <v/>
      </c>
      <c r="T39" s="232" t="str">
        <f t="shared" ref="T39:T70" si="18">IF(ISTEXT($L39),"",IF(AND($L39&gt;0,$K39=0)," % от чего в графе 12",IF(AND($L39&gt;=0,$L39&lt;=1,$L39=ROUND($L39,3)),"",$L39&amp;"недопустимое значение в графе12")))</f>
        <v/>
      </c>
      <c r="U39" s="232" t="str">
        <f t="shared" ref="U39:U70" si="19">IF(ISTEXT($C39),$C39&amp;" не число в графе 3",IF($C39&lt;0,$C39&amp;" меньше нуля",IF($C39=ROUND($C39,0),"",$C39&amp;" не целое число  в графе 3")))</f>
        <v/>
      </c>
      <c r="V39" s="232" t="str">
        <f t="shared" ref="V39:V70" si="20">IF(ISTEXT($E39),$E39&amp;" не число в графе 5",IF($E39&lt;0,$E39&amp;" меньше нуля",IF($E39=ROUND($E39,0),"",$E39&amp;" не целое число  в графе 5")))</f>
        <v/>
      </c>
      <c r="W39" s="232" t="str">
        <f t="shared" ref="W39:W70" si="21">IF(ISTEXT($G39),$G39&amp;" не число в графе 7",IF($G39&lt;0,$G39&amp;" меньше нуля",IF($G39=ROUND($G39,0),"",$G39&amp;" не целое число  в графе 7")))</f>
        <v/>
      </c>
      <c r="X39" s="232" t="str">
        <f t="shared" ref="X39:X70" si="22">IF(ISTEXT($I39),$I39&amp;" не число в графе 3",IF($I39&lt;0,$I39&amp;" меньше нуля",IF($I39=ROUND($I39,0),"",$I39&amp;" не целое число  в графе 9")))</f>
        <v/>
      </c>
      <c r="Y39" s="232" t="str">
        <f t="shared" ref="Y39:Y70" si="23">IF(ISTEXT($K39),$K39&amp;" не число в графе 3",IF($K39&lt;0,$K39&amp;" меньше нуля",IF($K39=ROUND($K39,0),"",$K39&amp;" не целое число  в графе 11")))</f>
        <v/>
      </c>
      <c r="IQ39" s="693"/>
      <c r="IS39" s="232"/>
    </row>
    <row r="40" spans="1:253" ht="30.75" thickBot="1">
      <c r="A40" s="725" t="s">
        <v>648</v>
      </c>
      <c r="B40" s="726" t="s">
        <v>218</v>
      </c>
      <c r="C40" s="186"/>
      <c r="D40" s="558"/>
      <c r="E40" s="559"/>
      <c r="F40" s="560"/>
      <c r="G40" s="388"/>
      <c r="H40" s="561"/>
      <c r="I40" s="559"/>
      <c r="J40" s="560"/>
      <c r="K40" s="727"/>
      <c r="L40" s="728"/>
      <c r="N40" s="696" t="str">
        <f t="shared" si="12"/>
        <v/>
      </c>
      <c r="O40" s="232" t="str">
        <f t="shared" si="13"/>
        <v/>
      </c>
      <c r="P40" s="232" t="str">
        <f t="shared" si="14"/>
        <v/>
      </c>
      <c r="Q40" s="232" t="str">
        <f t="shared" si="15"/>
        <v/>
      </c>
      <c r="R40" s="232" t="str">
        <f t="shared" si="16"/>
        <v/>
      </c>
      <c r="S40" s="232" t="str">
        <f t="shared" si="17"/>
        <v/>
      </c>
      <c r="T40" s="232" t="str">
        <f t="shared" si="18"/>
        <v/>
      </c>
      <c r="U40" s="232" t="str">
        <f t="shared" si="19"/>
        <v/>
      </c>
      <c r="V40" s="232" t="str">
        <f t="shared" si="20"/>
        <v/>
      </c>
      <c r="W40" s="232" t="str">
        <f t="shared" si="21"/>
        <v/>
      </c>
      <c r="X40" s="232" t="str">
        <f t="shared" si="22"/>
        <v/>
      </c>
      <c r="Y40" s="232" t="str">
        <f t="shared" si="23"/>
        <v/>
      </c>
      <c r="IQ40" s="693"/>
      <c r="IS40" s="232"/>
    </row>
    <row r="41" spans="1:253" ht="30.75" thickBot="1">
      <c r="A41" s="725" t="s">
        <v>647</v>
      </c>
      <c r="B41" s="726" t="s">
        <v>219</v>
      </c>
      <c r="C41" s="186"/>
      <c r="D41" s="558"/>
      <c r="E41" s="559"/>
      <c r="F41" s="560"/>
      <c r="G41" s="388"/>
      <c r="H41" s="561"/>
      <c r="I41" s="559"/>
      <c r="J41" s="560"/>
      <c r="K41" s="727"/>
      <c r="L41" s="728"/>
      <c r="N41" s="696" t="str">
        <f t="shared" si="12"/>
        <v/>
      </c>
      <c r="O41" s="232" t="str">
        <f t="shared" si="13"/>
        <v/>
      </c>
      <c r="P41" s="232" t="str">
        <f t="shared" si="14"/>
        <v/>
      </c>
      <c r="Q41" s="232" t="str">
        <f t="shared" si="15"/>
        <v/>
      </c>
      <c r="R41" s="232" t="str">
        <f t="shared" si="16"/>
        <v/>
      </c>
      <c r="S41" s="232" t="str">
        <f t="shared" si="17"/>
        <v/>
      </c>
      <c r="T41" s="232" t="str">
        <f t="shared" si="18"/>
        <v/>
      </c>
      <c r="U41" s="232" t="str">
        <f t="shared" si="19"/>
        <v/>
      </c>
      <c r="V41" s="232" t="str">
        <f t="shared" si="20"/>
        <v/>
      </c>
      <c r="W41" s="232" t="str">
        <f t="shared" si="21"/>
        <v/>
      </c>
      <c r="X41" s="232" t="str">
        <f t="shared" si="22"/>
        <v/>
      </c>
      <c r="Y41" s="232" t="str">
        <f t="shared" si="23"/>
        <v/>
      </c>
      <c r="IQ41" s="693"/>
      <c r="IS41" s="232"/>
    </row>
    <row r="42" spans="1:253" ht="30.75" thickBot="1">
      <c r="A42" s="725" t="s">
        <v>646</v>
      </c>
      <c r="B42" s="726" t="s">
        <v>220</v>
      </c>
      <c r="C42" s="186"/>
      <c r="D42" s="558"/>
      <c r="E42" s="559"/>
      <c r="F42" s="560"/>
      <c r="G42" s="388"/>
      <c r="H42" s="561"/>
      <c r="I42" s="559"/>
      <c r="J42" s="560"/>
      <c r="K42" s="727"/>
      <c r="L42" s="728"/>
      <c r="N42" s="696" t="str">
        <f t="shared" si="12"/>
        <v/>
      </c>
      <c r="O42" s="232" t="str">
        <f t="shared" si="13"/>
        <v/>
      </c>
      <c r="P42" s="232" t="str">
        <f t="shared" si="14"/>
        <v/>
      </c>
      <c r="Q42" s="232" t="str">
        <f t="shared" si="15"/>
        <v/>
      </c>
      <c r="R42" s="232" t="str">
        <f t="shared" si="16"/>
        <v/>
      </c>
      <c r="S42" s="232" t="str">
        <f t="shared" si="17"/>
        <v/>
      </c>
      <c r="T42" s="232" t="str">
        <f t="shared" si="18"/>
        <v/>
      </c>
      <c r="U42" s="232" t="str">
        <f t="shared" si="19"/>
        <v/>
      </c>
      <c r="V42" s="232" t="str">
        <f t="shared" si="20"/>
        <v/>
      </c>
      <c r="W42" s="232" t="str">
        <f t="shared" si="21"/>
        <v/>
      </c>
      <c r="X42" s="232" t="str">
        <f t="shared" si="22"/>
        <v/>
      </c>
      <c r="Y42" s="232" t="str">
        <f t="shared" si="23"/>
        <v/>
      </c>
      <c r="IQ42" s="693"/>
      <c r="IS42" s="232"/>
    </row>
    <row r="43" spans="1:253" ht="30.75" thickBot="1">
      <c r="A43" s="725" t="s">
        <v>645</v>
      </c>
      <c r="B43" s="726" t="s">
        <v>221</v>
      </c>
      <c r="C43" s="186"/>
      <c r="D43" s="558"/>
      <c r="E43" s="559"/>
      <c r="F43" s="560"/>
      <c r="G43" s="388"/>
      <c r="H43" s="561"/>
      <c r="I43" s="559"/>
      <c r="J43" s="560"/>
      <c r="K43" s="727"/>
      <c r="L43" s="728"/>
      <c r="N43" s="696" t="str">
        <f t="shared" si="12"/>
        <v/>
      </c>
      <c r="O43" s="232" t="str">
        <f t="shared" si="13"/>
        <v/>
      </c>
      <c r="P43" s="232" t="str">
        <f t="shared" si="14"/>
        <v/>
      </c>
      <c r="Q43" s="232" t="str">
        <f t="shared" si="15"/>
        <v/>
      </c>
      <c r="R43" s="232" t="str">
        <f t="shared" si="16"/>
        <v/>
      </c>
      <c r="S43" s="232" t="str">
        <f t="shared" si="17"/>
        <v/>
      </c>
      <c r="T43" s="232" t="str">
        <f t="shared" si="18"/>
        <v/>
      </c>
      <c r="U43" s="232" t="str">
        <f t="shared" si="19"/>
        <v/>
      </c>
      <c r="V43" s="232" t="str">
        <f t="shared" si="20"/>
        <v/>
      </c>
      <c r="W43" s="232" t="str">
        <f t="shared" si="21"/>
        <v/>
      </c>
      <c r="X43" s="232" t="str">
        <f t="shared" si="22"/>
        <v/>
      </c>
      <c r="Y43" s="232" t="str">
        <f t="shared" si="23"/>
        <v/>
      </c>
      <c r="IQ43" s="693"/>
      <c r="IS43" s="232"/>
    </row>
    <row r="44" spans="1:253" ht="30.75" thickBot="1">
      <c r="A44" s="725" t="s">
        <v>644</v>
      </c>
      <c r="B44" s="726" t="s">
        <v>222</v>
      </c>
      <c r="C44" s="186"/>
      <c r="D44" s="558"/>
      <c r="E44" s="559"/>
      <c r="F44" s="560"/>
      <c r="G44" s="388"/>
      <c r="H44" s="561"/>
      <c r="I44" s="559"/>
      <c r="J44" s="560"/>
      <c r="K44" s="727"/>
      <c r="L44" s="728"/>
      <c r="N44" s="696" t="str">
        <f t="shared" si="12"/>
        <v/>
      </c>
      <c r="O44" s="232" t="str">
        <f t="shared" si="13"/>
        <v/>
      </c>
      <c r="P44" s="232" t="str">
        <f t="shared" si="14"/>
        <v/>
      </c>
      <c r="Q44" s="232" t="str">
        <f t="shared" si="15"/>
        <v/>
      </c>
      <c r="R44" s="232" t="str">
        <f t="shared" si="16"/>
        <v/>
      </c>
      <c r="S44" s="232" t="str">
        <f t="shared" si="17"/>
        <v/>
      </c>
      <c r="T44" s="232" t="str">
        <f t="shared" si="18"/>
        <v/>
      </c>
      <c r="U44" s="232" t="str">
        <f t="shared" si="19"/>
        <v/>
      </c>
      <c r="V44" s="232" t="str">
        <f t="shared" si="20"/>
        <v/>
      </c>
      <c r="W44" s="232" t="str">
        <f t="shared" si="21"/>
        <v/>
      </c>
      <c r="X44" s="232" t="str">
        <f t="shared" si="22"/>
        <v/>
      </c>
      <c r="Y44" s="232" t="str">
        <f t="shared" si="23"/>
        <v/>
      </c>
      <c r="IQ44" s="693"/>
      <c r="IS44" s="232"/>
    </row>
    <row r="45" spans="1:253" ht="30.75" thickBot="1">
      <c r="A45" s="725" t="s">
        <v>643</v>
      </c>
      <c r="B45" s="726" t="s">
        <v>223</v>
      </c>
      <c r="C45" s="186"/>
      <c r="D45" s="558"/>
      <c r="E45" s="559"/>
      <c r="F45" s="560"/>
      <c r="G45" s="388"/>
      <c r="H45" s="561"/>
      <c r="I45" s="559"/>
      <c r="J45" s="560"/>
      <c r="K45" s="727"/>
      <c r="L45" s="728"/>
      <c r="N45" s="696" t="str">
        <f t="shared" si="12"/>
        <v/>
      </c>
      <c r="O45" s="232" t="str">
        <f t="shared" si="13"/>
        <v/>
      </c>
      <c r="P45" s="232" t="str">
        <f t="shared" si="14"/>
        <v/>
      </c>
      <c r="Q45" s="232" t="str">
        <f t="shared" si="15"/>
        <v/>
      </c>
      <c r="R45" s="232" t="str">
        <f t="shared" si="16"/>
        <v/>
      </c>
      <c r="S45" s="232" t="str">
        <f t="shared" si="17"/>
        <v/>
      </c>
      <c r="T45" s="232" t="str">
        <f t="shared" si="18"/>
        <v/>
      </c>
      <c r="U45" s="232" t="str">
        <f t="shared" si="19"/>
        <v/>
      </c>
      <c r="V45" s="232" t="str">
        <f t="shared" si="20"/>
        <v/>
      </c>
      <c r="W45" s="232" t="str">
        <f t="shared" si="21"/>
        <v/>
      </c>
      <c r="X45" s="232" t="str">
        <f t="shared" si="22"/>
        <v/>
      </c>
      <c r="Y45" s="232" t="str">
        <f t="shared" si="23"/>
        <v/>
      </c>
      <c r="IQ45" s="693"/>
      <c r="IS45" s="232"/>
    </row>
    <row r="46" spans="1:253" ht="30.75" thickBot="1">
      <c r="A46" s="725" t="s">
        <v>642</v>
      </c>
      <c r="B46" s="726" t="s">
        <v>224</v>
      </c>
      <c r="C46" s="186"/>
      <c r="D46" s="558"/>
      <c r="E46" s="559"/>
      <c r="F46" s="560"/>
      <c r="G46" s="388"/>
      <c r="H46" s="561"/>
      <c r="I46" s="559"/>
      <c r="J46" s="560"/>
      <c r="K46" s="727"/>
      <c r="L46" s="728"/>
      <c r="N46" s="696" t="str">
        <f t="shared" si="12"/>
        <v/>
      </c>
      <c r="O46" s="232" t="str">
        <f t="shared" si="13"/>
        <v/>
      </c>
      <c r="P46" s="232" t="str">
        <f t="shared" si="14"/>
        <v/>
      </c>
      <c r="Q46" s="232" t="str">
        <f t="shared" si="15"/>
        <v/>
      </c>
      <c r="R46" s="232" t="str">
        <f t="shared" si="16"/>
        <v/>
      </c>
      <c r="S46" s="232" t="str">
        <f t="shared" si="17"/>
        <v/>
      </c>
      <c r="T46" s="232" t="str">
        <f t="shared" si="18"/>
        <v/>
      </c>
      <c r="U46" s="232" t="str">
        <f t="shared" si="19"/>
        <v/>
      </c>
      <c r="V46" s="232" t="str">
        <f t="shared" si="20"/>
        <v/>
      </c>
      <c r="W46" s="232" t="str">
        <f t="shared" si="21"/>
        <v/>
      </c>
      <c r="X46" s="232" t="str">
        <f t="shared" si="22"/>
        <v/>
      </c>
      <c r="Y46" s="232" t="str">
        <f t="shared" si="23"/>
        <v/>
      </c>
      <c r="IQ46" s="693"/>
      <c r="IS46" s="232"/>
    </row>
    <row r="47" spans="1:253" ht="30.75" thickBot="1">
      <c r="A47" s="725" t="s">
        <v>641</v>
      </c>
      <c r="B47" s="726" t="s">
        <v>225</v>
      </c>
      <c r="C47" s="186"/>
      <c r="D47" s="558"/>
      <c r="E47" s="559"/>
      <c r="F47" s="560"/>
      <c r="G47" s="388"/>
      <c r="H47" s="561"/>
      <c r="I47" s="559"/>
      <c r="J47" s="560"/>
      <c r="K47" s="727"/>
      <c r="L47" s="728"/>
      <c r="N47" s="696" t="str">
        <f t="shared" si="12"/>
        <v/>
      </c>
      <c r="O47" s="232" t="str">
        <f t="shared" si="13"/>
        <v/>
      </c>
      <c r="P47" s="232" t="str">
        <f t="shared" si="14"/>
        <v/>
      </c>
      <c r="Q47" s="232" t="str">
        <f t="shared" si="15"/>
        <v/>
      </c>
      <c r="R47" s="232" t="str">
        <f t="shared" si="16"/>
        <v/>
      </c>
      <c r="S47" s="232" t="str">
        <f t="shared" si="17"/>
        <v/>
      </c>
      <c r="T47" s="232" t="str">
        <f t="shared" si="18"/>
        <v/>
      </c>
      <c r="U47" s="232" t="str">
        <f t="shared" si="19"/>
        <v/>
      </c>
      <c r="V47" s="232" t="str">
        <f t="shared" si="20"/>
        <v/>
      </c>
      <c r="W47" s="232" t="str">
        <f t="shared" si="21"/>
        <v/>
      </c>
      <c r="X47" s="232" t="str">
        <f t="shared" si="22"/>
        <v/>
      </c>
      <c r="Y47" s="232" t="str">
        <f t="shared" si="23"/>
        <v/>
      </c>
      <c r="IQ47" s="693"/>
      <c r="IS47" s="232"/>
    </row>
    <row r="48" spans="1:253" ht="15.75" thickBot="1">
      <c r="A48" s="725" t="s">
        <v>640</v>
      </c>
      <c r="B48" s="726" t="s">
        <v>227</v>
      </c>
      <c r="C48" s="186"/>
      <c r="D48" s="558"/>
      <c r="E48" s="559"/>
      <c r="F48" s="560"/>
      <c r="G48" s="388"/>
      <c r="H48" s="561"/>
      <c r="I48" s="559"/>
      <c r="J48" s="560"/>
      <c r="K48" s="727"/>
      <c r="L48" s="728"/>
      <c r="N48" s="696" t="str">
        <f t="shared" si="12"/>
        <v/>
      </c>
      <c r="O48" s="232" t="str">
        <f t="shared" si="13"/>
        <v/>
      </c>
      <c r="P48" s="232" t="str">
        <f t="shared" si="14"/>
        <v/>
      </c>
      <c r="Q48" s="232" t="str">
        <f t="shared" si="15"/>
        <v/>
      </c>
      <c r="R48" s="232" t="str">
        <f t="shared" si="16"/>
        <v/>
      </c>
      <c r="S48" s="232" t="str">
        <f t="shared" si="17"/>
        <v/>
      </c>
      <c r="T48" s="232" t="str">
        <f t="shared" si="18"/>
        <v/>
      </c>
      <c r="U48" s="232" t="str">
        <f t="shared" si="19"/>
        <v/>
      </c>
      <c r="V48" s="232" t="str">
        <f t="shared" si="20"/>
        <v/>
      </c>
      <c r="W48" s="232" t="str">
        <f t="shared" si="21"/>
        <v/>
      </c>
      <c r="X48" s="232" t="str">
        <f t="shared" si="22"/>
        <v/>
      </c>
      <c r="Y48" s="232" t="str">
        <f t="shared" si="23"/>
        <v/>
      </c>
      <c r="IQ48" s="693"/>
      <c r="IS48" s="232"/>
    </row>
    <row r="49" spans="1:253" ht="15.75" thickBot="1">
      <c r="A49" s="725" t="s">
        <v>639</v>
      </c>
      <c r="B49" s="726" t="s">
        <v>228</v>
      </c>
      <c r="C49" s="186"/>
      <c r="D49" s="558"/>
      <c r="E49" s="559"/>
      <c r="F49" s="560"/>
      <c r="G49" s="388"/>
      <c r="H49" s="561"/>
      <c r="I49" s="559"/>
      <c r="J49" s="560"/>
      <c r="K49" s="727"/>
      <c r="L49" s="728"/>
      <c r="N49" s="696" t="str">
        <f t="shared" si="12"/>
        <v/>
      </c>
      <c r="O49" s="232" t="str">
        <f t="shared" si="13"/>
        <v/>
      </c>
      <c r="P49" s="232" t="str">
        <f t="shared" si="14"/>
        <v/>
      </c>
      <c r="Q49" s="232" t="str">
        <f t="shared" si="15"/>
        <v/>
      </c>
      <c r="R49" s="232" t="str">
        <f t="shared" si="16"/>
        <v/>
      </c>
      <c r="S49" s="232" t="str">
        <f t="shared" si="17"/>
        <v/>
      </c>
      <c r="T49" s="232" t="str">
        <f t="shared" si="18"/>
        <v/>
      </c>
      <c r="U49" s="232" t="str">
        <f t="shared" si="19"/>
        <v/>
      </c>
      <c r="V49" s="232" t="str">
        <f t="shared" si="20"/>
        <v/>
      </c>
      <c r="W49" s="232" t="str">
        <f t="shared" si="21"/>
        <v/>
      </c>
      <c r="X49" s="232" t="str">
        <f t="shared" si="22"/>
        <v/>
      </c>
      <c r="Y49" s="232" t="str">
        <f t="shared" si="23"/>
        <v/>
      </c>
      <c r="IQ49" s="693"/>
      <c r="IS49" s="232"/>
    </row>
    <row r="50" spans="1:253" ht="15.75" thickBot="1">
      <c r="A50" s="725" t="s">
        <v>638</v>
      </c>
      <c r="B50" s="726" t="s">
        <v>229</v>
      </c>
      <c r="C50" s="186"/>
      <c r="D50" s="558"/>
      <c r="E50" s="559"/>
      <c r="F50" s="560"/>
      <c r="G50" s="388"/>
      <c r="H50" s="561"/>
      <c r="I50" s="559"/>
      <c r="J50" s="560"/>
      <c r="K50" s="727"/>
      <c r="L50" s="728"/>
      <c r="N50" s="696" t="str">
        <f t="shared" si="12"/>
        <v/>
      </c>
      <c r="O50" s="232" t="str">
        <f t="shared" si="13"/>
        <v/>
      </c>
      <c r="P50" s="232" t="str">
        <f t="shared" si="14"/>
        <v/>
      </c>
      <c r="Q50" s="232" t="str">
        <f t="shared" si="15"/>
        <v/>
      </c>
      <c r="R50" s="232" t="str">
        <f t="shared" si="16"/>
        <v/>
      </c>
      <c r="S50" s="232" t="str">
        <f t="shared" si="17"/>
        <v/>
      </c>
      <c r="T50" s="232" t="str">
        <f t="shared" si="18"/>
        <v/>
      </c>
      <c r="U50" s="232" t="str">
        <f t="shared" si="19"/>
        <v/>
      </c>
      <c r="V50" s="232" t="str">
        <f t="shared" si="20"/>
        <v/>
      </c>
      <c r="W50" s="232" t="str">
        <f t="shared" si="21"/>
        <v/>
      </c>
      <c r="X50" s="232" t="str">
        <f t="shared" si="22"/>
        <v/>
      </c>
      <c r="Y50" s="232" t="str">
        <f t="shared" si="23"/>
        <v/>
      </c>
      <c r="IQ50" s="693"/>
      <c r="IS50" s="232"/>
    </row>
    <row r="51" spans="1:253" ht="15.75" thickBot="1">
      <c r="A51" s="725" t="s">
        <v>637</v>
      </c>
      <c r="B51" s="726" t="s">
        <v>230</v>
      </c>
      <c r="C51" s="186"/>
      <c r="D51" s="558"/>
      <c r="E51" s="559"/>
      <c r="F51" s="560"/>
      <c r="G51" s="388"/>
      <c r="H51" s="561"/>
      <c r="I51" s="559"/>
      <c r="J51" s="560"/>
      <c r="K51" s="727"/>
      <c r="L51" s="728"/>
      <c r="N51" s="696" t="str">
        <f t="shared" si="12"/>
        <v/>
      </c>
      <c r="O51" s="232" t="str">
        <f t="shared" si="13"/>
        <v/>
      </c>
      <c r="P51" s="232" t="str">
        <f t="shared" si="14"/>
        <v/>
      </c>
      <c r="Q51" s="232" t="str">
        <f t="shared" si="15"/>
        <v/>
      </c>
      <c r="R51" s="232" t="str">
        <f t="shared" si="16"/>
        <v/>
      </c>
      <c r="S51" s="232" t="str">
        <f t="shared" si="17"/>
        <v/>
      </c>
      <c r="T51" s="232" t="str">
        <f t="shared" si="18"/>
        <v/>
      </c>
      <c r="U51" s="232" t="str">
        <f t="shared" si="19"/>
        <v/>
      </c>
      <c r="V51" s="232" t="str">
        <f t="shared" si="20"/>
        <v/>
      </c>
      <c r="W51" s="232" t="str">
        <f t="shared" si="21"/>
        <v/>
      </c>
      <c r="X51" s="232" t="str">
        <f t="shared" si="22"/>
        <v/>
      </c>
      <c r="Y51" s="232" t="str">
        <f t="shared" si="23"/>
        <v/>
      </c>
      <c r="IQ51" s="693"/>
      <c r="IS51" s="232"/>
    </row>
    <row r="52" spans="1:253" ht="15.75" thickBot="1">
      <c r="A52" s="725" t="s">
        <v>636</v>
      </c>
      <c r="B52" s="726" t="s">
        <v>231</v>
      </c>
      <c r="C52" s="186"/>
      <c r="D52" s="558"/>
      <c r="E52" s="559"/>
      <c r="F52" s="560"/>
      <c r="G52" s="388"/>
      <c r="H52" s="561"/>
      <c r="I52" s="559"/>
      <c r="J52" s="560"/>
      <c r="K52" s="727"/>
      <c r="L52" s="728"/>
      <c r="N52" s="696" t="str">
        <f t="shared" si="12"/>
        <v/>
      </c>
      <c r="O52" s="232" t="str">
        <f t="shared" si="13"/>
        <v/>
      </c>
      <c r="P52" s="232" t="str">
        <f t="shared" si="14"/>
        <v/>
      </c>
      <c r="Q52" s="232" t="str">
        <f t="shared" si="15"/>
        <v/>
      </c>
      <c r="R52" s="232" t="str">
        <f t="shared" si="16"/>
        <v/>
      </c>
      <c r="S52" s="232" t="str">
        <f t="shared" si="17"/>
        <v/>
      </c>
      <c r="T52" s="232" t="str">
        <f t="shared" si="18"/>
        <v/>
      </c>
      <c r="U52" s="232" t="str">
        <f t="shared" si="19"/>
        <v/>
      </c>
      <c r="V52" s="232" t="str">
        <f t="shared" si="20"/>
        <v/>
      </c>
      <c r="W52" s="232" t="str">
        <f t="shared" si="21"/>
        <v/>
      </c>
      <c r="X52" s="232" t="str">
        <f t="shared" si="22"/>
        <v/>
      </c>
      <c r="Y52" s="232" t="str">
        <f t="shared" si="23"/>
        <v/>
      </c>
      <c r="IQ52" s="693"/>
      <c r="IS52" s="232"/>
    </row>
    <row r="53" spans="1:253" ht="15.75" thickBot="1">
      <c r="A53" s="725" t="s">
        <v>635</v>
      </c>
      <c r="B53" s="726" t="s">
        <v>232</v>
      </c>
      <c r="C53" s="186"/>
      <c r="D53" s="558"/>
      <c r="E53" s="559"/>
      <c r="F53" s="560"/>
      <c r="G53" s="388"/>
      <c r="H53" s="561"/>
      <c r="I53" s="559"/>
      <c r="J53" s="560"/>
      <c r="K53" s="727"/>
      <c r="L53" s="728"/>
      <c r="N53" s="696" t="str">
        <f t="shared" si="12"/>
        <v/>
      </c>
      <c r="O53" s="232" t="str">
        <f t="shared" si="13"/>
        <v/>
      </c>
      <c r="P53" s="232" t="str">
        <f t="shared" si="14"/>
        <v/>
      </c>
      <c r="Q53" s="232" t="str">
        <f t="shared" si="15"/>
        <v/>
      </c>
      <c r="R53" s="232" t="str">
        <f t="shared" si="16"/>
        <v/>
      </c>
      <c r="S53" s="232" t="str">
        <f t="shared" si="17"/>
        <v/>
      </c>
      <c r="T53" s="232" t="str">
        <f t="shared" si="18"/>
        <v/>
      </c>
      <c r="U53" s="232" t="str">
        <f t="shared" si="19"/>
        <v/>
      </c>
      <c r="V53" s="232" t="str">
        <f t="shared" si="20"/>
        <v/>
      </c>
      <c r="W53" s="232" t="str">
        <f t="shared" si="21"/>
        <v/>
      </c>
      <c r="X53" s="232" t="str">
        <f t="shared" si="22"/>
        <v/>
      </c>
      <c r="Y53" s="232" t="str">
        <f t="shared" si="23"/>
        <v/>
      </c>
      <c r="IQ53" s="693"/>
      <c r="IS53" s="232"/>
    </row>
    <row r="54" spans="1:253" ht="15.75" thickBot="1">
      <c r="A54" s="725" t="s">
        <v>634</v>
      </c>
      <c r="B54" s="726" t="s">
        <v>233</v>
      </c>
      <c r="C54" s="186"/>
      <c r="D54" s="558"/>
      <c r="E54" s="559"/>
      <c r="F54" s="560"/>
      <c r="G54" s="388"/>
      <c r="H54" s="561"/>
      <c r="I54" s="559"/>
      <c r="J54" s="560"/>
      <c r="K54" s="727"/>
      <c r="L54" s="728"/>
      <c r="N54" s="696" t="str">
        <f t="shared" si="12"/>
        <v/>
      </c>
      <c r="O54" s="232" t="str">
        <f t="shared" si="13"/>
        <v/>
      </c>
      <c r="P54" s="232" t="str">
        <f t="shared" si="14"/>
        <v/>
      </c>
      <c r="Q54" s="232" t="str">
        <f t="shared" si="15"/>
        <v/>
      </c>
      <c r="R54" s="232" t="str">
        <f t="shared" si="16"/>
        <v/>
      </c>
      <c r="S54" s="232" t="str">
        <f t="shared" si="17"/>
        <v/>
      </c>
      <c r="T54" s="232" t="str">
        <f t="shared" si="18"/>
        <v/>
      </c>
      <c r="U54" s="232" t="str">
        <f t="shared" si="19"/>
        <v/>
      </c>
      <c r="V54" s="232" t="str">
        <f t="shared" si="20"/>
        <v/>
      </c>
      <c r="W54" s="232" t="str">
        <f t="shared" si="21"/>
        <v/>
      </c>
      <c r="X54" s="232" t="str">
        <f t="shared" si="22"/>
        <v/>
      </c>
      <c r="Y54" s="232" t="str">
        <f t="shared" si="23"/>
        <v/>
      </c>
      <c r="IQ54" s="693"/>
      <c r="IS54" s="232"/>
    </row>
    <row r="55" spans="1:253" ht="15.75" thickBot="1">
      <c r="A55" s="725" t="s">
        <v>633</v>
      </c>
      <c r="B55" s="726" t="s">
        <v>234</v>
      </c>
      <c r="C55" s="186"/>
      <c r="D55" s="558"/>
      <c r="E55" s="559"/>
      <c r="F55" s="560"/>
      <c r="G55" s="388"/>
      <c r="H55" s="561"/>
      <c r="I55" s="559"/>
      <c r="J55" s="560"/>
      <c r="K55" s="727"/>
      <c r="L55" s="728"/>
      <c r="N55" s="696" t="str">
        <f t="shared" si="12"/>
        <v/>
      </c>
      <c r="O55" s="232" t="str">
        <f t="shared" si="13"/>
        <v/>
      </c>
      <c r="P55" s="232" t="str">
        <f t="shared" si="14"/>
        <v/>
      </c>
      <c r="Q55" s="232" t="str">
        <f t="shared" si="15"/>
        <v/>
      </c>
      <c r="R55" s="232" t="str">
        <f t="shared" si="16"/>
        <v/>
      </c>
      <c r="S55" s="232" t="str">
        <f t="shared" si="17"/>
        <v/>
      </c>
      <c r="T55" s="232" t="str">
        <f t="shared" si="18"/>
        <v/>
      </c>
      <c r="U55" s="232" t="str">
        <f t="shared" si="19"/>
        <v/>
      </c>
      <c r="V55" s="232" t="str">
        <f t="shared" si="20"/>
        <v/>
      </c>
      <c r="W55" s="232" t="str">
        <f t="shared" si="21"/>
        <v/>
      </c>
      <c r="X55" s="232" t="str">
        <f t="shared" si="22"/>
        <v/>
      </c>
      <c r="Y55" s="232" t="str">
        <f t="shared" si="23"/>
        <v/>
      </c>
      <c r="IQ55" s="693"/>
      <c r="IS55" s="232"/>
    </row>
    <row r="56" spans="1:253" ht="15.75" thickBot="1">
      <c r="A56" s="725" t="s">
        <v>632</v>
      </c>
      <c r="B56" s="726" t="s">
        <v>235</v>
      </c>
      <c r="C56" s="186"/>
      <c r="D56" s="558"/>
      <c r="E56" s="559"/>
      <c r="F56" s="560"/>
      <c r="G56" s="388"/>
      <c r="H56" s="561"/>
      <c r="I56" s="559"/>
      <c r="J56" s="560"/>
      <c r="K56" s="727"/>
      <c r="L56" s="728"/>
      <c r="N56" s="696" t="str">
        <f t="shared" si="12"/>
        <v/>
      </c>
      <c r="O56" s="232" t="str">
        <f t="shared" si="13"/>
        <v/>
      </c>
      <c r="P56" s="232" t="str">
        <f t="shared" si="14"/>
        <v/>
      </c>
      <c r="Q56" s="232" t="str">
        <f t="shared" si="15"/>
        <v/>
      </c>
      <c r="R56" s="232" t="str">
        <f t="shared" si="16"/>
        <v/>
      </c>
      <c r="S56" s="232" t="str">
        <f t="shared" si="17"/>
        <v/>
      </c>
      <c r="T56" s="232" t="str">
        <f t="shared" si="18"/>
        <v/>
      </c>
      <c r="U56" s="232" t="str">
        <f t="shared" si="19"/>
        <v/>
      </c>
      <c r="V56" s="232" t="str">
        <f t="shared" si="20"/>
        <v/>
      </c>
      <c r="W56" s="232" t="str">
        <f t="shared" si="21"/>
        <v/>
      </c>
      <c r="X56" s="232" t="str">
        <f t="shared" si="22"/>
        <v/>
      </c>
      <c r="Y56" s="232" t="str">
        <f t="shared" si="23"/>
        <v/>
      </c>
      <c r="IQ56" s="693"/>
      <c r="IS56" s="232"/>
    </row>
    <row r="57" spans="1:253" ht="15.75" thickBot="1">
      <c r="A57" s="725" t="s">
        <v>631</v>
      </c>
      <c r="B57" s="726" t="s">
        <v>236</v>
      </c>
      <c r="C57" s="186"/>
      <c r="D57" s="558"/>
      <c r="E57" s="559"/>
      <c r="F57" s="560"/>
      <c r="G57" s="388"/>
      <c r="H57" s="561"/>
      <c r="I57" s="559"/>
      <c r="J57" s="560"/>
      <c r="K57" s="727"/>
      <c r="L57" s="728"/>
      <c r="N57" s="696" t="str">
        <f t="shared" si="12"/>
        <v/>
      </c>
      <c r="O57" s="232" t="str">
        <f t="shared" si="13"/>
        <v/>
      </c>
      <c r="P57" s="232" t="str">
        <f t="shared" si="14"/>
        <v/>
      </c>
      <c r="Q57" s="232" t="str">
        <f t="shared" si="15"/>
        <v/>
      </c>
      <c r="R57" s="232" t="str">
        <f t="shared" si="16"/>
        <v/>
      </c>
      <c r="S57" s="232" t="str">
        <f t="shared" si="17"/>
        <v/>
      </c>
      <c r="T57" s="232" t="str">
        <f t="shared" si="18"/>
        <v/>
      </c>
      <c r="U57" s="232" t="str">
        <f t="shared" si="19"/>
        <v/>
      </c>
      <c r="V57" s="232" t="str">
        <f t="shared" si="20"/>
        <v/>
      </c>
      <c r="W57" s="232" t="str">
        <f t="shared" si="21"/>
        <v/>
      </c>
      <c r="X57" s="232" t="str">
        <f t="shared" si="22"/>
        <v/>
      </c>
      <c r="Y57" s="232" t="str">
        <f t="shared" si="23"/>
        <v/>
      </c>
      <c r="IQ57" s="693"/>
      <c r="IS57" s="232"/>
    </row>
    <row r="58" spans="1:253" ht="15.75" thickBot="1">
      <c r="A58" s="725" t="s">
        <v>630</v>
      </c>
      <c r="B58" s="726" t="s">
        <v>237</v>
      </c>
      <c r="C58" s="186"/>
      <c r="D58" s="558"/>
      <c r="E58" s="559"/>
      <c r="F58" s="560"/>
      <c r="G58" s="388"/>
      <c r="H58" s="561"/>
      <c r="I58" s="559"/>
      <c r="J58" s="560"/>
      <c r="K58" s="727"/>
      <c r="L58" s="728"/>
      <c r="N58" s="696" t="str">
        <f t="shared" si="12"/>
        <v/>
      </c>
      <c r="O58" s="232" t="str">
        <f t="shared" si="13"/>
        <v/>
      </c>
      <c r="P58" s="232" t="str">
        <f t="shared" si="14"/>
        <v/>
      </c>
      <c r="Q58" s="232" t="str">
        <f t="shared" si="15"/>
        <v/>
      </c>
      <c r="R58" s="232" t="str">
        <f t="shared" si="16"/>
        <v/>
      </c>
      <c r="S58" s="232" t="str">
        <f t="shared" si="17"/>
        <v/>
      </c>
      <c r="T58" s="232" t="str">
        <f t="shared" si="18"/>
        <v/>
      </c>
      <c r="U58" s="232" t="str">
        <f t="shared" si="19"/>
        <v/>
      </c>
      <c r="V58" s="232" t="str">
        <f t="shared" si="20"/>
        <v/>
      </c>
      <c r="W58" s="232" t="str">
        <f t="shared" si="21"/>
        <v/>
      </c>
      <c r="X58" s="232" t="str">
        <f t="shared" si="22"/>
        <v/>
      </c>
      <c r="Y58" s="232" t="str">
        <f t="shared" si="23"/>
        <v/>
      </c>
      <c r="IQ58" s="693"/>
      <c r="IS58" s="232"/>
    </row>
    <row r="59" spans="1:253" ht="15.75" thickBot="1">
      <c r="A59" s="725" t="s">
        <v>629</v>
      </c>
      <c r="B59" s="726" t="s">
        <v>238</v>
      </c>
      <c r="C59" s="186"/>
      <c r="D59" s="558"/>
      <c r="E59" s="559"/>
      <c r="F59" s="560"/>
      <c r="G59" s="388"/>
      <c r="H59" s="561"/>
      <c r="I59" s="559"/>
      <c r="J59" s="560"/>
      <c r="K59" s="727"/>
      <c r="L59" s="728"/>
      <c r="N59" s="696" t="str">
        <f t="shared" si="12"/>
        <v/>
      </c>
      <c r="O59" s="232" t="str">
        <f t="shared" si="13"/>
        <v/>
      </c>
      <c r="P59" s="232" t="str">
        <f t="shared" si="14"/>
        <v/>
      </c>
      <c r="Q59" s="232" t="str">
        <f t="shared" si="15"/>
        <v/>
      </c>
      <c r="R59" s="232" t="str">
        <f t="shared" si="16"/>
        <v/>
      </c>
      <c r="S59" s="232" t="str">
        <f t="shared" si="17"/>
        <v/>
      </c>
      <c r="T59" s="232" t="str">
        <f t="shared" si="18"/>
        <v/>
      </c>
      <c r="U59" s="232" t="str">
        <f t="shared" si="19"/>
        <v/>
      </c>
      <c r="V59" s="232" t="str">
        <f t="shared" si="20"/>
        <v/>
      </c>
      <c r="W59" s="232" t="str">
        <f t="shared" si="21"/>
        <v/>
      </c>
      <c r="X59" s="232" t="str">
        <f t="shared" si="22"/>
        <v/>
      </c>
      <c r="Y59" s="232" t="str">
        <f t="shared" si="23"/>
        <v/>
      </c>
      <c r="IQ59" s="693"/>
      <c r="IS59" s="232"/>
    </row>
    <row r="60" spans="1:253" ht="15.75" thickBot="1">
      <c r="A60" s="725" t="s">
        <v>628</v>
      </c>
      <c r="B60" s="726" t="s">
        <v>239</v>
      </c>
      <c r="C60" s="186"/>
      <c r="D60" s="558"/>
      <c r="E60" s="559"/>
      <c r="F60" s="560"/>
      <c r="G60" s="388"/>
      <c r="H60" s="561"/>
      <c r="I60" s="559"/>
      <c r="J60" s="560"/>
      <c r="K60" s="727"/>
      <c r="L60" s="728"/>
      <c r="N60" s="696" t="str">
        <f t="shared" si="12"/>
        <v/>
      </c>
      <c r="O60" s="232" t="str">
        <f t="shared" si="13"/>
        <v/>
      </c>
      <c r="P60" s="232" t="str">
        <f t="shared" si="14"/>
        <v/>
      </c>
      <c r="Q60" s="232" t="str">
        <f t="shared" si="15"/>
        <v/>
      </c>
      <c r="R60" s="232" t="str">
        <f t="shared" si="16"/>
        <v/>
      </c>
      <c r="S60" s="232" t="str">
        <f t="shared" si="17"/>
        <v/>
      </c>
      <c r="T60" s="232" t="str">
        <f t="shared" si="18"/>
        <v/>
      </c>
      <c r="U60" s="232" t="str">
        <f t="shared" si="19"/>
        <v/>
      </c>
      <c r="V60" s="232" t="str">
        <f t="shared" si="20"/>
        <v/>
      </c>
      <c r="W60" s="232" t="str">
        <f t="shared" si="21"/>
        <v/>
      </c>
      <c r="X60" s="232" t="str">
        <f t="shared" si="22"/>
        <v/>
      </c>
      <c r="Y60" s="232" t="str">
        <f t="shared" si="23"/>
        <v/>
      </c>
      <c r="IQ60" s="693"/>
      <c r="IS60" s="232"/>
    </row>
    <row r="61" spans="1:253" ht="15.75" thickBot="1">
      <c r="A61" s="725" t="s">
        <v>627</v>
      </c>
      <c r="B61" s="726" t="s">
        <v>240</v>
      </c>
      <c r="C61" s="186"/>
      <c r="D61" s="558"/>
      <c r="E61" s="559"/>
      <c r="F61" s="560"/>
      <c r="G61" s="388"/>
      <c r="H61" s="561"/>
      <c r="I61" s="559"/>
      <c r="J61" s="560"/>
      <c r="K61" s="727"/>
      <c r="L61" s="728"/>
      <c r="N61" s="696" t="str">
        <f t="shared" si="12"/>
        <v/>
      </c>
      <c r="O61" s="232" t="str">
        <f t="shared" si="13"/>
        <v/>
      </c>
      <c r="P61" s="232" t="str">
        <f t="shared" si="14"/>
        <v/>
      </c>
      <c r="Q61" s="232" t="str">
        <f t="shared" si="15"/>
        <v/>
      </c>
      <c r="R61" s="232" t="str">
        <f t="shared" si="16"/>
        <v/>
      </c>
      <c r="S61" s="232" t="str">
        <f t="shared" si="17"/>
        <v/>
      </c>
      <c r="T61" s="232" t="str">
        <f t="shared" si="18"/>
        <v/>
      </c>
      <c r="U61" s="232" t="str">
        <f t="shared" si="19"/>
        <v/>
      </c>
      <c r="V61" s="232" t="str">
        <f t="shared" si="20"/>
        <v/>
      </c>
      <c r="W61" s="232" t="str">
        <f t="shared" si="21"/>
        <v/>
      </c>
      <c r="X61" s="232" t="str">
        <f t="shared" si="22"/>
        <v/>
      </c>
      <c r="Y61" s="232" t="str">
        <f t="shared" si="23"/>
        <v/>
      </c>
      <c r="IQ61" s="693"/>
      <c r="IS61" s="232"/>
    </row>
    <row r="62" spans="1:253" ht="15.75" thickBot="1">
      <c r="A62" s="725" t="s">
        <v>626</v>
      </c>
      <c r="B62" s="726" t="s">
        <v>241</v>
      </c>
      <c r="C62" s="186"/>
      <c r="D62" s="558"/>
      <c r="E62" s="559"/>
      <c r="F62" s="560"/>
      <c r="G62" s="388"/>
      <c r="H62" s="561"/>
      <c r="I62" s="559"/>
      <c r="J62" s="560"/>
      <c r="K62" s="727"/>
      <c r="L62" s="728"/>
      <c r="N62" s="696" t="str">
        <f t="shared" si="12"/>
        <v/>
      </c>
      <c r="O62" s="232" t="str">
        <f t="shared" si="13"/>
        <v/>
      </c>
      <c r="P62" s="232" t="str">
        <f t="shared" si="14"/>
        <v/>
      </c>
      <c r="Q62" s="232" t="str">
        <f t="shared" si="15"/>
        <v/>
      </c>
      <c r="R62" s="232" t="str">
        <f t="shared" si="16"/>
        <v/>
      </c>
      <c r="S62" s="232" t="str">
        <f t="shared" si="17"/>
        <v/>
      </c>
      <c r="T62" s="232" t="str">
        <f t="shared" si="18"/>
        <v/>
      </c>
      <c r="U62" s="232" t="str">
        <f t="shared" si="19"/>
        <v/>
      </c>
      <c r="V62" s="232" t="str">
        <f t="shared" si="20"/>
        <v/>
      </c>
      <c r="W62" s="232" t="str">
        <f t="shared" si="21"/>
        <v/>
      </c>
      <c r="X62" s="232" t="str">
        <f t="shared" si="22"/>
        <v/>
      </c>
      <c r="Y62" s="232" t="str">
        <f t="shared" si="23"/>
        <v/>
      </c>
      <c r="IQ62" s="693"/>
      <c r="IS62" s="232"/>
    </row>
    <row r="63" spans="1:253" ht="30.75" thickBot="1">
      <c r="A63" s="725" t="s">
        <v>625</v>
      </c>
      <c r="B63" s="726" t="s">
        <v>590</v>
      </c>
      <c r="C63" s="186"/>
      <c r="D63" s="558"/>
      <c r="E63" s="559"/>
      <c r="F63" s="560"/>
      <c r="G63" s="388"/>
      <c r="H63" s="561"/>
      <c r="I63" s="559"/>
      <c r="J63" s="560"/>
      <c r="K63" s="727"/>
      <c r="L63" s="728"/>
      <c r="N63" s="696" t="str">
        <f t="shared" si="12"/>
        <v/>
      </c>
      <c r="O63" s="232" t="str">
        <f t="shared" si="13"/>
        <v/>
      </c>
      <c r="P63" s="232" t="str">
        <f t="shared" si="14"/>
        <v/>
      </c>
      <c r="Q63" s="232" t="str">
        <f t="shared" si="15"/>
        <v/>
      </c>
      <c r="R63" s="232" t="str">
        <f t="shared" si="16"/>
        <v/>
      </c>
      <c r="S63" s="232" t="str">
        <f t="shared" si="17"/>
        <v/>
      </c>
      <c r="T63" s="232" t="str">
        <f t="shared" si="18"/>
        <v/>
      </c>
      <c r="U63" s="232" t="str">
        <f t="shared" si="19"/>
        <v/>
      </c>
      <c r="V63" s="232" t="str">
        <f t="shared" si="20"/>
        <v/>
      </c>
      <c r="W63" s="232" t="str">
        <f t="shared" si="21"/>
        <v/>
      </c>
      <c r="X63" s="232" t="str">
        <f t="shared" si="22"/>
        <v/>
      </c>
      <c r="Y63" s="232" t="str">
        <f t="shared" si="23"/>
        <v/>
      </c>
      <c r="IQ63" s="693"/>
      <c r="IS63" s="232"/>
    </row>
    <row r="64" spans="1:253" ht="30.75" thickBot="1">
      <c r="A64" s="725" t="s">
        <v>624</v>
      </c>
      <c r="B64" s="726" t="s">
        <v>588</v>
      </c>
      <c r="C64" s="186"/>
      <c r="D64" s="558"/>
      <c r="E64" s="559"/>
      <c r="F64" s="560"/>
      <c r="G64" s="388"/>
      <c r="H64" s="561"/>
      <c r="I64" s="559"/>
      <c r="J64" s="560"/>
      <c r="K64" s="727"/>
      <c r="L64" s="728"/>
      <c r="N64" s="696" t="str">
        <f t="shared" si="12"/>
        <v/>
      </c>
      <c r="O64" s="232" t="str">
        <f t="shared" si="13"/>
        <v/>
      </c>
      <c r="P64" s="232" t="str">
        <f t="shared" si="14"/>
        <v/>
      </c>
      <c r="Q64" s="232" t="str">
        <f t="shared" si="15"/>
        <v/>
      </c>
      <c r="R64" s="232" t="str">
        <f t="shared" si="16"/>
        <v/>
      </c>
      <c r="S64" s="232" t="str">
        <f t="shared" si="17"/>
        <v/>
      </c>
      <c r="T64" s="232" t="str">
        <f t="shared" si="18"/>
        <v/>
      </c>
      <c r="U64" s="232" t="str">
        <f t="shared" si="19"/>
        <v/>
      </c>
      <c r="V64" s="232" t="str">
        <f t="shared" si="20"/>
        <v/>
      </c>
      <c r="W64" s="232" t="str">
        <f t="shared" si="21"/>
        <v/>
      </c>
      <c r="X64" s="232" t="str">
        <f t="shared" si="22"/>
        <v/>
      </c>
      <c r="Y64" s="232" t="str">
        <f t="shared" si="23"/>
        <v/>
      </c>
      <c r="IQ64" s="693"/>
      <c r="IS64" s="232"/>
    </row>
    <row r="65" spans="1:253" ht="30.75" thickBot="1">
      <c r="A65" s="725" t="s">
        <v>623</v>
      </c>
      <c r="B65" s="726" t="s">
        <v>586</v>
      </c>
      <c r="C65" s="186"/>
      <c r="D65" s="558"/>
      <c r="E65" s="559"/>
      <c r="F65" s="560"/>
      <c r="G65" s="388"/>
      <c r="H65" s="561"/>
      <c r="I65" s="559"/>
      <c r="J65" s="560"/>
      <c r="K65" s="727"/>
      <c r="L65" s="728"/>
      <c r="N65" s="696" t="str">
        <f t="shared" si="12"/>
        <v/>
      </c>
      <c r="O65" s="232" t="str">
        <f t="shared" si="13"/>
        <v/>
      </c>
      <c r="P65" s="232" t="str">
        <f t="shared" si="14"/>
        <v/>
      </c>
      <c r="Q65" s="232" t="str">
        <f t="shared" si="15"/>
        <v/>
      </c>
      <c r="R65" s="232" t="str">
        <f t="shared" si="16"/>
        <v/>
      </c>
      <c r="S65" s="232" t="str">
        <f t="shared" si="17"/>
        <v/>
      </c>
      <c r="T65" s="232" t="str">
        <f t="shared" si="18"/>
        <v/>
      </c>
      <c r="U65" s="232" t="str">
        <f t="shared" si="19"/>
        <v/>
      </c>
      <c r="V65" s="232" t="str">
        <f t="shared" si="20"/>
        <v/>
      </c>
      <c r="W65" s="232" t="str">
        <f t="shared" si="21"/>
        <v/>
      </c>
      <c r="X65" s="232" t="str">
        <f t="shared" si="22"/>
        <v/>
      </c>
      <c r="Y65" s="232" t="str">
        <f t="shared" si="23"/>
        <v/>
      </c>
      <c r="IQ65" s="693"/>
      <c r="IS65" s="232"/>
    </row>
    <row r="66" spans="1:253" ht="30.75" thickBot="1">
      <c r="A66" s="730" t="s">
        <v>622</v>
      </c>
      <c r="B66" s="731" t="s">
        <v>584</v>
      </c>
      <c r="C66" s="186"/>
      <c r="D66" s="558"/>
      <c r="E66" s="559"/>
      <c r="F66" s="560"/>
      <c r="G66" s="388"/>
      <c r="H66" s="561"/>
      <c r="I66" s="559"/>
      <c r="J66" s="560"/>
      <c r="K66" s="732"/>
      <c r="L66" s="733"/>
      <c r="N66" s="696" t="str">
        <f t="shared" si="12"/>
        <v/>
      </c>
      <c r="O66" s="232" t="str">
        <f t="shared" si="13"/>
        <v/>
      </c>
      <c r="P66" s="232" t="str">
        <f t="shared" si="14"/>
        <v/>
      </c>
      <c r="Q66" s="232" t="str">
        <f t="shared" si="15"/>
        <v/>
      </c>
      <c r="R66" s="232" t="str">
        <f t="shared" si="16"/>
        <v/>
      </c>
      <c r="S66" s="232" t="str">
        <f t="shared" si="17"/>
        <v/>
      </c>
      <c r="T66" s="232" t="str">
        <f t="shared" si="18"/>
        <v/>
      </c>
      <c r="U66" s="232" t="str">
        <f t="shared" si="19"/>
        <v/>
      </c>
      <c r="V66" s="232" t="str">
        <f t="shared" si="20"/>
        <v/>
      </c>
      <c r="W66" s="232" t="str">
        <f t="shared" si="21"/>
        <v/>
      </c>
      <c r="X66" s="232" t="str">
        <f t="shared" si="22"/>
        <v/>
      </c>
      <c r="Y66" s="232" t="str">
        <f t="shared" si="23"/>
        <v/>
      </c>
      <c r="IQ66" s="693"/>
      <c r="IS66" s="232"/>
    </row>
    <row r="67" spans="1:253" ht="30.75" thickBot="1">
      <c r="A67" s="730" t="s">
        <v>621</v>
      </c>
      <c r="B67" s="731" t="s">
        <v>582</v>
      </c>
      <c r="C67" s="186"/>
      <c r="D67" s="558"/>
      <c r="E67" s="559"/>
      <c r="F67" s="560"/>
      <c r="G67" s="388"/>
      <c r="H67" s="561"/>
      <c r="I67" s="559"/>
      <c r="J67" s="560"/>
      <c r="K67" s="732"/>
      <c r="L67" s="733"/>
      <c r="N67" s="696" t="str">
        <f t="shared" si="12"/>
        <v/>
      </c>
      <c r="O67" s="232" t="str">
        <f t="shared" si="13"/>
        <v/>
      </c>
      <c r="P67" s="232" t="str">
        <f t="shared" si="14"/>
        <v/>
      </c>
      <c r="Q67" s="232" t="str">
        <f t="shared" si="15"/>
        <v/>
      </c>
      <c r="R67" s="232" t="str">
        <f t="shared" si="16"/>
        <v/>
      </c>
      <c r="S67" s="232" t="str">
        <f t="shared" si="17"/>
        <v/>
      </c>
      <c r="T67" s="232" t="str">
        <f t="shared" si="18"/>
        <v/>
      </c>
      <c r="U67" s="232" t="str">
        <f t="shared" si="19"/>
        <v/>
      </c>
      <c r="V67" s="232" t="str">
        <f t="shared" si="20"/>
        <v/>
      </c>
      <c r="W67" s="232" t="str">
        <f t="shared" si="21"/>
        <v/>
      </c>
      <c r="X67" s="232" t="str">
        <f t="shared" si="22"/>
        <v/>
      </c>
      <c r="Y67" s="232" t="str">
        <f t="shared" si="23"/>
        <v/>
      </c>
      <c r="IQ67" s="693"/>
      <c r="IS67" s="232"/>
    </row>
    <row r="68" spans="1:253" ht="30.75" thickBot="1">
      <c r="A68" s="730" t="s">
        <v>620</v>
      </c>
      <c r="B68" s="734" t="s">
        <v>580</v>
      </c>
      <c r="C68" s="186"/>
      <c r="D68" s="558"/>
      <c r="E68" s="559"/>
      <c r="F68" s="560"/>
      <c r="G68" s="388"/>
      <c r="H68" s="561"/>
      <c r="I68" s="559"/>
      <c r="J68" s="560"/>
      <c r="K68" s="727"/>
      <c r="L68" s="728"/>
      <c r="N68" s="696" t="str">
        <f t="shared" si="12"/>
        <v/>
      </c>
      <c r="O68" s="232" t="str">
        <f t="shared" si="13"/>
        <v/>
      </c>
      <c r="P68" s="232" t="str">
        <f t="shared" si="14"/>
        <v/>
      </c>
      <c r="Q68" s="232" t="str">
        <f t="shared" si="15"/>
        <v/>
      </c>
      <c r="R68" s="232" t="str">
        <f t="shared" si="16"/>
        <v/>
      </c>
      <c r="S68" s="232" t="str">
        <f t="shared" si="17"/>
        <v/>
      </c>
      <c r="T68" s="232" t="str">
        <f t="shared" si="18"/>
        <v/>
      </c>
      <c r="U68" s="232" t="str">
        <f t="shared" si="19"/>
        <v/>
      </c>
      <c r="V68" s="232" t="str">
        <f t="shared" si="20"/>
        <v/>
      </c>
      <c r="W68" s="232" t="str">
        <f t="shared" si="21"/>
        <v/>
      </c>
      <c r="X68" s="232" t="str">
        <f t="shared" si="22"/>
        <v/>
      </c>
      <c r="Y68" s="232" t="str">
        <f t="shared" si="23"/>
        <v/>
      </c>
      <c r="IQ68" s="693"/>
      <c r="IS68" s="232"/>
    </row>
    <row r="69" spans="1:253" ht="30.75" thickBot="1">
      <c r="A69" s="730" t="s">
        <v>619</v>
      </c>
      <c r="B69" s="734" t="s">
        <v>578</v>
      </c>
      <c r="C69" s="186"/>
      <c r="D69" s="558"/>
      <c r="E69" s="559"/>
      <c r="F69" s="560"/>
      <c r="G69" s="388"/>
      <c r="H69" s="561"/>
      <c r="I69" s="559"/>
      <c r="J69" s="560"/>
      <c r="K69" s="727"/>
      <c r="L69" s="728"/>
      <c r="N69" s="696" t="str">
        <f t="shared" si="12"/>
        <v/>
      </c>
      <c r="O69" s="232" t="str">
        <f t="shared" si="13"/>
        <v/>
      </c>
      <c r="P69" s="232" t="str">
        <f t="shared" si="14"/>
        <v/>
      </c>
      <c r="Q69" s="232" t="str">
        <f t="shared" si="15"/>
        <v/>
      </c>
      <c r="R69" s="232" t="str">
        <f t="shared" si="16"/>
        <v/>
      </c>
      <c r="S69" s="232" t="str">
        <f t="shared" si="17"/>
        <v/>
      </c>
      <c r="T69" s="232" t="str">
        <f t="shared" si="18"/>
        <v/>
      </c>
      <c r="U69" s="232" t="str">
        <f t="shared" si="19"/>
        <v/>
      </c>
      <c r="V69" s="232" t="str">
        <f t="shared" si="20"/>
        <v/>
      </c>
      <c r="W69" s="232" t="str">
        <f t="shared" si="21"/>
        <v/>
      </c>
      <c r="X69" s="232" t="str">
        <f t="shared" si="22"/>
        <v/>
      </c>
      <c r="Y69" s="232" t="str">
        <f t="shared" si="23"/>
        <v/>
      </c>
      <c r="IQ69" s="693"/>
      <c r="IS69" s="232"/>
    </row>
    <row r="70" spans="1:253" ht="30.75" thickBot="1">
      <c r="A70" s="730" t="s">
        <v>618</v>
      </c>
      <c r="B70" s="734" t="s">
        <v>574</v>
      </c>
      <c r="C70" s="186"/>
      <c r="D70" s="558"/>
      <c r="E70" s="559"/>
      <c r="F70" s="560"/>
      <c r="G70" s="388"/>
      <c r="H70" s="561"/>
      <c r="I70" s="559"/>
      <c r="J70" s="560"/>
      <c r="K70" s="727"/>
      <c r="L70" s="728"/>
      <c r="N70" s="696" t="str">
        <f t="shared" si="12"/>
        <v/>
      </c>
      <c r="O70" s="232" t="str">
        <f t="shared" si="13"/>
        <v/>
      </c>
      <c r="P70" s="232" t="str">
        <f t="shared" si="14"/>
        <v/>
      </c>
      <c r="Q70" s="232" t="str">
        <f t="shared" si="15"/>
        <v/>
      </c>
      <c r="R70" s="232" t="str">
        <f t="shared" si="16"/>
        <v/>
      </c>
      <c r="S70" s="232" t="str">
        <f t="shared" si="17"/>
        <v/>
      </c>
      <c r="T70" s="232" t="str">
        <f t="shared" si="18"/>
        <v/>
      </c>
      <c r="U70" s="232" t="str">
        <f t="shared" si="19"/>
        <v/>
      </c>
      <c r="V70" s="232" t="str">
        <f t="shared" si="20"/>
        <v/>
      </c>
      <c r="W70" s="232" t="str">
        <f t="shared" si="21"/>
        <v/>
      </c>
      <c r="X70" s="232" t="str">
        <f t="shared" si="22"/>
        <v/>
      </c>
      <c r="Y70" s="232" t="str">
        <f t="shared" si="23"/>
        <v/>
      </c>
      <c r="IQ70" s="693"/>
      <c r="IS70" s="232"/>
    </row>
    <row r="71" spans="1:253" ht="30.75" thickBot="1">
      <c r="A71" s="730" t="s">
        <v>617</v>
      </c>
      <c r="B71" s="734" t="s">
        <v>572</v>
      </c>
      <c r="C71" s="186"/>
      <c r="D71" s="558"/>
      <c r="E71" s="559"/>
      <c r="F71" s="560"/>
      <c r="G71" s="388"/>
      <c r="H71" s="561"/>
      <c r="I71" s="559"/>
      <c r="J71" s="560"/>
      <c r="K71" s="727"/>
      <c r="L71" s="728"/>
      <c r="N71" s="696" t="str">
        <f t="shared" ref="N71:N102" si="24">IF(AND($O71="",$P71="",$Q71="",$R71="",$S71="",$T71="",$U71="",$V71="",$W71="",$X71="",$Y71=""),"",$O71&amp;"|"&amp;$P71&amp;"|"&amp;$Q71&amp;"|"&amp;$R71&amp;"|"&amp;$S71&amp;"|"&amp;$T71&amp;"|"&amp;$U71&amp;"|"&amp;$V71&amp;"|"&amp;$W71&amp;"|"&amp;$X71&amp;"|"&amp;$Y71)</f>
        <v/>
      </c>
      <c r="O71" s="232" t="str">
        <f t="shared" ref="O71:O102" si="25">IF(ISERROR(VALUE(SUBSTITUTE(1&amp;$C71&amp;$D71&amp;$E71&amp;$F71&amp;$G71&amp;$H71&amp;$I71&amp;$J71,",",""))),"не числовое значение в этой строке","")</f>
        <v/>
      </c>
      <c r="P71" s="232" t="str">
        <f t="shared" ref="P71:P102" si="26">IF(ISTEXT($D71),"",IF(AND($D71&gt;0,$C71=0)," % от чего в графе 4",IF(AND($D71&gt;=0,$D71&lt;=1,$D71=ROUND($D71,3)),"",$D71&amp;" недопустимое значение в графе 4")))</f>
        <v/>
      </c>
      <c r="Q71" s="232" t="str">
        <f t="shared" ref="Q71:Q102" si="27">IF(ISTEXT($F71),"",IF(AND($F71&gt;0,$E71=0)," % от чего в графе 6",IF(AND($F71&gt;=0,$F71&lt;=1,$F71=ROUND($F71,3)),"",$F71&amp;"недопустимое значение в графе 6")))</f>
        <v/>
      </c>
      <c r="R71" s="232" t="str">
        <f t="shared" ref="R71:R102" si="28">IF(ISTEXT($H71),"",IF(AND($H71&gt;0,$G71=0)," % от чего в графе8",IF(AND($H71&gt;=0,$H71&lt;=1,$H71=ROUND($H71,3)),"",$H71&amp;"недопустимое значение в графе 8")))</f>
        <v/>
      </c>
      <c r="S71" s="232" t="str">
        <f t="shared" ref="S71:S102" si="29">IF(ISTEXT($J71),"",IF(AND($J71&gt;0,$I71=0)," % от чего в графе 10",IF(AND($J71&gt;=0,$J71&lt;=1,$J71=ROUND($J71,3)),"",$J71&amp;"недопустимое значение в графе10")))</f>
        <v/>
      </c>
      <c r="T71" s="232" t="str">
        <f t="shared" ref="T71:T102" si="30">IF(ISTEXT($L71),"",IF(AND($L71&gt;0,$K71=0)," % от чего в графе 12",IF(AND($L71&gt;=0,$L71&lt;=1,$L71=ROUND($L71,3)),"",$L71&amp;"недопустимое значение в графе12")))</f>
        <v/>
      </c>
      <c r="U71" s="232" t="str">
        <f t="shared" ref="U71:U102" si="31">IF(ISTEXT($C71),$C71&amp;" не число в графе 3",IF($C71&lt;0,$C71&amp;" меньше нуля",IF($C71=ROUND($C71,0),"",$C71&amp;" не целое число  в графе 3")))</f>
        <v/>
      </c>
      <c r="V71" s="232" t="str">
        <f t="shared" ref="V71:V102" si="32">IF(ISTEXT($E71),$E71&amp;" не число в графе 5",IF($E71&lt;0,$E71&amp;" меньше нуля",IF($E71=ROUND($E71,0),"",$E71&amp;" не целое число  в графе 5")))</f>
        <v/>
      </c>
      <c r="W71" s="232" t="str">
        <f t="shared" ref="W71:W102" si="33">IF(ISTEXT($G71),$G71&amp;" не число в графе 7",IF($G71&lt;0,$G71&amp;" меньше нуля",IF($G71=ROUND($G71,0),"",$G71&amp;" не целое число  в графе 7")))</f>
        <v/>
      </c>
      <c r="X71" s="232" t="str">
        <f t="shared" ref="X71:X102" si="34">IF(ISTEXT($I71),$I71&amp;" не число в графе 3",IF($I71&lt;0,$I71&amp;" меньше нуля",IF($I71=ROUND($I71,0),"",$I71&amp;" не целое число  в графе 9")))</f>
        <v/>
      </c>
      <c r="Y71" s="232" t="str">
        <f t="shared" ref="Y71:Y102" si="35">IF(ISTEXT($K71),$K71&amp;" не число в графе 3",IF($K71&lt;0,$K71&amp;" меньше нуля",IF($K71=ROUND($K71,0),"",$K71&amp;" не целое число  в графе 11")))</f>
        <v/>
      </c>
      <c r="IQ71" s="693"/>
      <c r="IS71" s="232"/>
    </row>
    <row r="72" spans="1:253" ht="30.75" thickBot="1">
      <c r="A72" s="730" t="s">
        <v>616</v>
      </c>
      <c r="B72" s="734" t="s">
        <v>570</v>
      </c>
      <c r="C72" s="186"/>
      <c r="D72" s="558"/>
      <c r="E72" s="559"/>
      <c r="F72" s="560"/>
      <c r="G72" s="388"/>
      <c r="H72" s="561"/>
      <c r="I72" s="559"/>
      <c r="J72" s="560"/>
      <c r="K72" s="727"/>
      <c r="L72" s="728"/>
      <c r="N72" s="696" t="str">
        <f t="shared" si="24"/>
        <v/>
      </c>
      <c r="O72" s="232" t="str">
        <f t="shared" si="25"/>
        <v/>
      </c>
      <c r="P72" s="232" t="str">
        <f t="shared" si="26"/>
        <v/>
      </c>
      <c r="Q72" s="232" t="str">
        <f t="shared" si="27"/>
        <v/>
      </c>
      <c r="R72" s="232" t="str">
        <f t="shared" si="28"/>
        <v/>
      </c>
      <c r="S72" s="232" t="str">
        <f t="shared" si="29"/>
        <v/>
      </c>
      <c r="T72" s="232" t="str">
        <f t="shared" si="30"/>
        <v/>
      </c>
      <c r="U72" s="232" t="str">
        <f t="shared" si="31"/>
        <v/>
      </c>
      <c r="V72" s="232" t="str">
        <f t="shared" si="32"/>
        <v/>
      </c>
      <c r="W72" s="232" t="str">
        <f t="shared" si="33"/>
        <v/>
      </c>
      <c r="X72" s="232" t="str">
        <f t="shared" si="34"/>
        <v/>
      </c>
      <c r="Y72" s="232" t="str">
        <f t="shared" si="35"/>
        <v/>
      </c>
      <c r="IQ72" s="693"/>
      <c r="IS72" s="232"/>
    </row>
    <row r="73" spans="1:253" ht="30.75" thickBot="1">
      <c r="A73" s="730" t="s">
        <v>615</v>
      </c>
      <c r="B73" s="734" t="s">
        <v>568</v>
      </c>
      <c r="C73" s="186"/>
      <c r="D73" s="558"/>
      <c r="E73" s="559"/>
      <c r="F73" s="560"/>
      <c r="G73" s="388"/>
      <c r="H73" s="561"/>
      <c r="I73" s="559"/>
      <c r="J73" s="560"/>
      <c r="K73" s="727"/>
      <c r="L73" s="728"/>
      <c r="N73" s="696" t="str">
        <f t="shared" si="24"/>
        <v/>
      </c>
      <c r="O73" s="232" t="str">
        <f t="shared" si="25"/>
        <v/>
      </c>
      <c r="P73" s="232" t="str">
        <f t="shared" si="26"/>
        <v/>
      </c>
      <c r="Q73" s="232" t="str">
        <f t="shared" si="27"/>
        <v/>
      </c>
      <c r="R73" s="232" t="str">
        <f t="shared" si="28"/>
        <v/>
      </c>
      <c r="S73" s="232" t="str">
        <f t="shared" si="29"/>
        <v/>
      </c>
      <c r="T73" s="232" t="str">
        <f t="shared" si="30"/>
        <v/>
      </c>
      <c r="U73" s="232" t="str">
        <f t="shared" si="31"/>
        <v/>
      </c>
      <c r="V73" s="232" t="str">
        <f t="shared" si="32"/>
        <v/>
      </c>
      <c r="W73" s="232" t="str">
        <f t="shared" si="33"/>
        <v/>
      </c>
      <c r="X73" s="232" t="str">
        <f t="shared" si="34"/>
        <v/>
      </c>
      <c r="Y73" s="232" t="str">
        <f t="shared" si="35"/>
        <v/>
      </c>
      <c r="IQ73" s="693"/>
      <c r="IS73" s="232"/>
    </row>
    <row r="74" spans="1:253" ht="30.75" thickBot="1">
      <c r="A74" s="730" t="s">
        <v>614</v>
      </c>
      <c r="B74" s="734" t="s">
        <v>566</v>
      </c>
      <c r="C74" s="186"/>
      <c r="D74" s="558"/>
      <c r="E74" s="559"/>
      <c r="F74" s="560"/>
      <c r="G74" s="388"/>
      <c r="H74" s="561"/>
      <c r="I74" s="559"/>
      <c r="J74" s="560"/>
      <c r="K74" s="727"/>
      <c r="L74" s="728"/>
      <c r="N74" s="696" t="str">
        <f t="shared" si="24"/>
        <v/>
      </c>
      <c r="O74" s="232" t="str">
        <f t="shared" si="25"/>
        <v/>
      </c>
      <c r="P74" s="232" t="str">
        <f t="shared" si="26"/>
        <v/>
      </c>
      <c r="Q74" s="232" t="str">
        <f t="shared" si="27"/>
        <v/>
      </c>
      <c r="R74" s="232" t="str">
        <f t="shared" si="28"/>
        <v/>
      </c>
      <c r="S74" s="232" t="str">
        <f t="shared" si="29"/>
        <v/>
      </c>
      <c r="T74" s="232" t="str">
        <f t="shared" si="30"/>
        <v/>
      </c>
      <c r="U74" s="232" t="str">
        <f t="shared" si="31"/>
        <v/>
      </c>
      <c r="V74" s="232" t="str">
        <f t="shared" si="32"/>
        <v/>
      </c>
      <c r="W74" s="232" t="str">
        <f t="shared" si="33"/>
        <v/>
      </c>
      <c r="X74" s="232" t="str">
        <f t="shared" si="34"/>
        <v/>
      </c>
      <c r="Y74" s="232" t="str">
        <f t="shared" si="35"/>
        <v/>
      </c>
      <c r="IQ74" s="693"/>
      <c r="IS74" s="232"/>
    </row>
    <row r="75" spans="1:253" ht="30.75" thickBot="1">
      <c r="A75" s="730" t="s">
        <v>613</v>
      </c>
      <c r="B75" s="734" t="s">
        <v>564</v>
      </c>
      <c r="C75" s="186"/>
      <c r="D75" s="558"/>
      <c r="E75" s="559"/>
      <c r="F75" s="560"/>
      <c r="G75" s="388"/>
      <c r="H75" s="561"/>
      <c r="I75" s="559"/>
      <c r="J75" s="560"/>
      <c r="K75" s="727"/>
      <c r="L75" s="728"/>
      <c r="N75" s="696" t="str">
        <f t="shared" si="24"/>
        <v/>
      </c>
      <c r="O75" s="232" t="str">
        <f t="shared" si="25"/>
        <v/>
      </c>
      <c r="P75" s="232" t="str">
        <f t="shared" si="26"/>
        <v/>
      </c>
      <c r="Q75" s="232" t="str">
        <f t="shared" si="27"/>
        <v/>
      </c>
      <c r="R75" s="232" t="str">
        <f t="shared" si="28"/>
        <v/>
      </c>
      <c r="S75" s="232" t="str">
        <f t="shared" si="29"/>
        <v/>
      </c>
      <c r="T75" s="232" t="str">
        <f t="shared" si="30"/>
        <v/>
      </c>
      <c r="U75" s="232" t="str">
        <f t="shared" si="31"/>
        <v/>
      </c>
      <c r="V75" s="232" t="str">
        <f t="shared" si="32"/>
        <v/>
      </c>
      <c r="W75" s="232" t="str">
        <f t="shared" si="33"/>
        <v/>
      </c>
      <c r="X75" s="232" t="str">
        <f t="shared" si="34"/>
        <v/>
      </c>
      <c r="Y75" s="232" t="str">
        <f t="shared" si="35"/>
        <v/>
      </c>
      <c r="IQ75" s="693"/>
      <c r="IS75" s="232"/>
    </row>
    <row r="76" spans="1:253" ht="15.75" thickBot="1">
      <c r="A76" s="730" t="s">
        <v>612</v>
      </c>
      <c r="B76" s="734" t="s">
        <v>558</v>
      </c>
      <c r="C76" s="186"/>
      <c r="D76" s="558"/>
      <c r="E76" s="559"/>
      <c r="F76" s="560"/>
      <c r="G76" s="388"/>
      <c r="H76" s="561"/>
      <c r="I76" s="559"/>
      <c r="J76" s="560"/>
      <c r="K76" s="727"/>
      <c r="L76" s="728"/>
      <c r="N76" s="696" t="str">
        <f t="shared" si="24"/>
        <v/>
      </c>
      <c r="O76" s="232" t="str">
        <f t="shared" si="25"/>
        <v/>
      </c>
      <c r="P76" s="232" t="str">
        <f t="shared" si="26"/>
        <v/>
      </c>
      <c r="Q76" s="232" t="str">
        <f t="shared" si="27"/>
        <v/>
      </c>
      <c r="R76" s="232" t="str">
        <f t="shared" si="28"/>
        <v/>
      </c>
      <c r="S76" s="232" t="str">
        <f t="shared" si="29"/>
        <v/>
      </c>
      <c r="T76" s="232" t="str">
        <f t="shared" si="30"/>
        <v/>
      </c>
      <c r="U76" s="232" t="str">
        <f t="shared" si="31"/>
        <v/>
      </c>
      <c r="V76" s="232" t="str">
        <f t="shared" si="32"/>
        <v/>
      </c>
      <c r="W76" s="232" t="str">
        <f t="shared" si="33"/>
        <v/>
      </c>
      <c r="X76" s="232" t="str">
        <f t="shared" si="34"/>
        <v/>
      </c>
      <c r="Y76" s="232" t="str">
        <f t="shared" si="35"/>
        <v/>
      </c>
      <c r="IQ76" s="693"/>
      <c r="IS76" s="232"/>
    </row>
    <row r="77" spans="1:253" ht="30.75" thickBot="1">
      <c r="A77" s="730" t="s">
        <v>519</v>
      </c>
      <c r="B77" s="734" t="s">
        <v>520</v>
      </c>
      <c r="C77" s="186"/>
      <c r="D77" s="558"/>
      <c r="E77" s="559"/>
      <c r="F77" s="560"/>
      <c r="G77" s="388"/>
      <c r="H77" s="561"/>
      <c r="I77" s="559"/>
      <c r="J77" s="560"/>
      <c r="K77" s="727"/>
      <c r="L77" s="728"/>
      <c r="N77" s="696" t="str">
        <f t="shared" si="24"/>
        <v/>
      </c>
      <c r="O77" s="232" t="str">
        <f t="shared" si="25"/>
        <v/>
      </c>
      <c r="P77" s="232" t="str">
        <f t="shared" si="26"/>
        <v/>
      </c>
      <c r="Q77" s="232" t="str">
        <f t="shared" si="27"/>
        <v/>
      </c>
      <c r="R77" s="232" t="str">
        <f t="shared" si="28"/>
        <v/>
      </c>
      <c r="S77" s="232" t="str">
        <f t="shared" si="29"/>
        <v/>
      </c>
      <c r="T77" s="232" t="str">
        <f t="shared" si="30"/>
        <v/>
      </c>
      <c r="U77" s="232" t="str">
        <f t="shared" si="31"/>
        <v/>
      </c>
      <c r="V77" s="232" t="str">
        <f t="shared" si="32"/>
        <v/>
      </c>
      <c r="W77" s="232" t="str">
        <f t="shared" si="33"/>
        <v/>
      </c>
      <c r="X77" s="232" t="str">
        <f t="shared" si="34"/>
        <v/>
      </c>
      <c r="Y77" s="232" t="str">
        <f t="shared" si="35"/>
        <v/>
      </c>
      <c r="IQ77" s="693"/>
      <c r="IS77" s="232"/>
    </row>
    <row r="78" spans="1:253" ht="15.75" thickBot="1">
      <c r="A78" s="739"/>
      <c r="B78" s="740"/>
      <c r="C78" s="735"/>
      <c r="D78" s="736"/>
      <c r="E78" s="737"/>
      <c r="F78" s="738"/>
      <c r="G78" s="732"/>
      <c r="H78" s="733"/>
      <c r="I78" s="737"/>
      <c r="J78" s="738"/>
      <c r="K78" s="672"/>
      <c r="L78" s="673"/>
      <c r="N78" s="696" t="str">
        <f t="shared" si="24"/>
        <v/>
      </c>
      <c r="O78" s="232" t="str">
        <f t="shared" si="25"/>
        <v/>
      </c>
      <c r="P78" s="232" t="str">
        <f t="shared" si="26"/>
        <v/>
      </c>
      <c r="Q78" s="232" t="str">
        <f t="shared" si="27"/>
        <v/>
      </c>
      <c r="R78" s="232" t="str">
        <f t="shared" si="28"/>
        <v/>
      </c>
      <c r="S78" s="232" t="str">
        <f t="shared" si="29"/>
        <v/>
      </c>
      <c r="T78" s="232" t="str">
        <f t="shared" si="30"/>
        <v/>
      </c>
      <c r="U78" s="232" t="str">
        <f t="shared" si="31"/>
        <v/>
      </c>
      <c r="V78" s="232" t="str">
        <f t="shared" si="32"/>
        <v/>
      </c>
      <c r="W78" s="232" t="str">
        <f t="shared" si="33"/>
        <v/>
      </c>
      <c r="X78" s="232" t="str">
        <f t="shared" si="34"/>
        <v/>
      </c>
      <c r="Y78" s="232" t="str">
        <f t="shared" si="35"/>
        <v/>
      </c>
      <c r="IQ78" s="693"/>
      <c r="IS78" s="232"/>
    </row>
    <row r="79" spans="1:253" ht="15.75" thickBot="1">
      <c r="A79" s="700"/>
      <c r="B79" s="700"/>
      <c r="C79" s="681"/>
      <c r="D79" s="682"/>
      <c r="E79" s="681"/>
      <c r="F79" s="682"/>
      <c r="G79" s="681"/>
      <c r="H79" s="682"/>
      <c r="I79" s="681"/>
      <c r="J79" s="682"/>
      <c r="K79" s="63"/>
      <c r="L79" s="64"/>
      <c r="N79" s="696" t="str">
        <f t="shared" si="24"/>
        <v/>
      </c>
      <c r="O79" s="232" t="str">
        <f t="shared" si="25"/>
        <v/>
      </c>
      <c r="P79" s="232" t="str">
        <f t="shared" si="26"/>
        <v/>
      </c>
      <c r="Q79" s="232" t="str">
        <f t="shared" si="27"/>
        <v/>
      </c>
      <c r="R79" s="232" t="str">
        <f t="shared" si="28"/>
        <v/>
      </c>
      <c r="S79" s="232" t="str">
        <f t="shared" si="29"/>
        <v/>
      </c>
      <c r="T79" s="232" t="str">
        <f t="shared" si="30"/>
        <v/>
      </c>
      <c r="U79" s="232" t="str">
        <f t="shared" si="31"/>
        <v/>
      </c>
      <c r="V79" s="232" t="str">
        <f t="shared" si="32"/>
        <v/>
      </c>
      <c r="W79" s="232" t="str">
        <f t="shared" si="33"/>
        <v/>
      </c>
      <c r="X79" s="232" t="str">
        <f t="shared" si="34"/>
        <v/>
      </c>
      <c r="Y79" s="232" t="str">
        <f t="shared" si="35"/>
        <v/>
      </c>
      <c r="IQ79" s="693"/>
      <c r="IS79" s="232"/>
    </row>
    <row r="80" spans="1:253" ht="15.75" thickBot="1">
      <c r="A80" s="700"/>
      <c r="B80" s="700"/>
      <c r="C80" s="681"/>
      <c r="D80" s="682"/>
      <c r="E80" s="681"/>
      <c r="F80" s="682"/>
      <c r="G80" s="681"/>
      <c r="H80" s="682"/>
      <c r="I80" s="681"/>
      <c r="J80" s="682"/>
      <c r="K80" s="63"/>
      <c r="L80" s="64"/>
      <c r="N80" s="696" t="str">
        <f t="shared" si="24"/>
        <v/>
      </c>
      <c r="O80" s="232" t="str">
        <f t="shared" si="25"/>
        <v/>
      </c>
      <c r="P80" s="232" t="str">
        <f t="shared" si="26"/>
        <v/>
      </c>
      <c r="Q80" s="232" t="str">
        <f t="shared" si="27"/>
        <v/>
      </c>
      <c r="R80" s="232" t="str">
        <f t="shared" si="28"/>
        <v/>
      </c>
      <c r="S80" s="232" t="str">
        <f t="shared" si="29"/>
        <v/>
      </c>
      <c r="T80" s="232" t="str">
        <f t="shared" si="30"/>
        <v/>
      </c>
      <c r="U80" s="232" t="str">
        <f t="shared" si="31"/>
        <v/>
      </c>
      <c r="V80" s="232" t="str">
        <f t="shared" si="32"/>
        <v/>
      </c>
      <c r="W80" s="232" t="str">
        <f t="shared" si="33"/>
        <v/>
      </c>
      <c r="X80" s="232" t="str">
        <f t="shared" si="34"/>
        <v/>
      </c>
      <c r="Y80" s="232" t="str">
        <f t="shared" si="35"/>
        <v/>
      </c>
      <c r="IQ80" s="693"/>
      <c r="IS80" s="232"/>
    </row>
    <row r="81" spans="1:253" ht="15.75" thickBot="1">
      <c r="A81" s="700"/>
      <c r="B81" s="700"/>
      <c r="C81" s="681"/>
      <c r="D81" s="682"/>
      <c r="E81" s="681"/>
      <c r="F81" s="682"/>
      <c r="G81" s="681"/>
      <c r="H81" s="682"/>
      <c r="I81" s="681"/>
      <c r="J81" s="682"/>
      <c r="K81" s="63"/>
      <c r="L81" s="64"/>
      <c r="N81" s="696" t="str">
        <f t="shared" si="24"/>
        <v/>
      </c>
      <c r="O81" s="232" t="str">
        <f t="shared" si="25"/>
        <v/>
      </c>
      <c r="P81" s="232" t="str">
        <f t="shared" si="26"/>
        <v/>
      </c>
      <c r="Q81" s="232" t="str">
        <f t="shared" si="27"/>
        <v/>
      </c>
      <c r="R81" s="232" t="str">
        <f t="shared" si="28"/>
        <v/>
      </c>
      <c r="S81" s="232" t="str">
        <f t="shared" si="29"/>
        <v/>
      </c>
      <c r="T81" s="232" t="str">
        <f t="shared" si="30"/>
        <v/>
      </c>
      <c r="U81" s="232" t="str">
        <f t="shared" si="31"/>
        <v/>
      </c>
      <c r="V81" s="232" t="str">
        <f t="shared" si="32"/>
        <v/>
      </c>
      <c r="W81" s="232" t="str">
        <f t="shared" si="33"/>
        <v/>
      </c>
      <c r="X81" s="232" t="str">
        <f t="shared" si="34"/>
        <v/>
      </c>
      <c r="Y81" s="232" t="str">
        <f t="shared" si="35"/>
        <v/>
      </c>
      <c r="IQ81" s="693"/>
      <c r="IS81" s="232"/>
    </row>
    <row r="82" spans="1:253" ht="15.75" thickBot="1">
      <c r="A82" s="700"/>
      <c r="B82" s="700"/>
      <c r="C82" s="681"/>
      <c r="D82" s="682"/>
      <c r="E82" s="681"/>
      <c r="F82" s="682"/>
      <c r="G82" s="681"/>
      <c r="H82" s="682"/>
      <c r="I82" s="681"/>
      <c r="J82" s="682"/>
      <c r="K82" s="63"/>
      <c r="L82" s="64"/>
      <c r="N82" s="696" t="str">
        <f t="shared" si="24"/>
        <v/>
      </c>
      <c r="O82" s="232" t="str">
        <f t="shared" si="25"/>
        <v/>
      </c>
      <c r="P82" s="232" t="str">
        <f t="shared" si="26"/>
        <v/>
      </c>
      <c r="Q82" s="232" t="str">
        <f t="shared" si="27"/>
        <v/>
      </c>
      <c r="R82" s="232" t="str">
        <f t="shared" si="28"/>
        <v/>
      </c>
      <c r="S82" s="232" t="str">
        <f t="shared" si="29"/>
        <v/>
      </c>
      <c r="T82" s="232" t="str">
        <f t="shared" si="30"/>
        <v/>
      </c>
      <c r="U82" s="232" t="str">
        <f t="shared" si="31"/>
        <v/>
      </c>
      <c r="V82" s="232" t="str">
        <f t="shared" si="32"/>
        <v/>
      </c>
      <c r="W82" s="232" t="str">
        <f t="shared" si="33"/>
        <v/>
      </c>
      <c r="X82" s="232" t="str">
        <f t="shared" si="34"/>
        <v/>
      </c>
      <c r="Y82" s="232" t="str">
        <f t="shared" si="35"/>
        <v/>
      </c>
      <c r="IQ82" s="693"/>
      <c r="IS82" s="232"/>
    </row>
    <row r="83" spans="1:253" ht="15.75" thickBot="1">
      <c r="A83" s="700"/>
      <c r="B83" s="700"/>
      <c r="C83" s="681"/>
      <c r="D83" s="682"/>
      <c r="E83" s="681"/>
      <c r="F83" s="682"/>
      <c r="G83" s="681"/>
      <c r="H83" s="682"/>
      <c r="I83" s="681"/>
      <c r="J83" s="682"/>
      <c r="K83" s="63"/>
      <c r="L83" s="64"/>
      <c r="N83" s="696" t="str">
        <f t="shared" si="24"/>
        <v/>
      </c>
      <c r="O83" s="232" t="str">
        <f t="shared" si="25"/>
        <v/>
      </c>
      <c r="P83" s="232" t="str">
        <f t="shared" si="26"/>
        <v/>
      </c>
      <c r="Q83" s="232" t="str">
        <f t="shared" si="27"/>
        <v/>
      </c>
      <c r="R83" s="232" t="str">
        <f t="shared" si="28"/>
        <v/>
      </c>
      <c r="S83" s="232" t="str">
        <f t="shared" si="29"/>
        <v/>
      </c>
      <c r="T83" s="232" t="str">
        <f t="shared" si="30"/>
        <v/>
      </c>
      <c r="U83" s="232" t="str">
        <f t="shared" si="31"/>
        <v/>
      </c>
      <c r="V83" s="232" t="str">
        <f t="shared" si="32"/>
        <v/>
      </c>
      <c r="W83" s="232" t="str">
        <f t="shared" si="33"/>
        <v/>
      </c>
      <c r="X83" s="232" t="str">
        <f t="shared" si="34"/>
        <v/>
      </c>
      <c r="Y83" s="232" t="str">
        <f t="shared" si="35"/>
        <v/>
      </c>
      <c r="IQ83" s="693"/>
      <c r="IS83" s="232"/>
    </row>
    <row r="84" spans="1:253" ht="15.75" thickBot="1">
      <c r="A84" s="700"/>
      <c r="B84" s="700"/>
      <c r="C84" s="681"/>
      <c r="D84" s="682"/>
      <c r="E84" s="681"/>
      <c r="F84" s="682"/>
      <c r="G84" s="681"/>
      <c r="H84" s="682"/>
      <c r="I84" s="681"/>
      <c r="J84" s="682"/>
      <c r="K84" s="63"/>
      <c r="L84" s="64"/>
      <c r="N84" s="696" t="str">
        <f t="shared" si="24"/>
        <v/>
      </c>
      <c r="O84" s="232" t="str">
        <f t="shared" si="25"/>
        <v/>
      </c>
      <c r="P84" s="232" t="str">
        <f t="shared" si="26"/>
        <v/>
      </c>
      <c r="Q84" s="232" t="str">
        <f t="shared" si="27"/>
        <v/>
      </c>
      <c r="R84" s="232" t="str">
        <f t="shared" si="28"/>
        <v/>
      </c>
      <c r="S84" s="232" t="str">
        <f t="shared" si="29"/>
        <v/>
      </c>
      <c r="T84" s="232" t="str">
        <f t="shared" si="30"/>
        <v/>
      </c>
      <c r="U84" s="232" t="str">
        <f t="shared" si="31"/>
        <v/>
      </c>
      <c r="V84" s="232" t="str">
        <f t="shared" si="32"/>
        <v/>
      </c>
      <c r="W84" s="232" t="str">
        <f t="shared" si="33"/>
        <v/>
      </c>
      <c r="X84" s="232" t="str">
        <f t="shared" si="34"/>
        <v/>
      </c>
      <c r="Y84" s="232" t="str">
        <f t="shared" si="35"/>
        <v/>
      </c>
      <c r="IQ84" s="693"/>
      <c r="IS84" s="232"/>
    </row>
    <row r="85" spans="1:253" ht="15.75" thickBot="1">
      <c r="A85" s="700"/>
      <c r="B85" s="700"/>
      <c r="C85" s="681"/>
      <c r="D85" s="682"/>
      <c r="E85" s="681"/>
      <c r="F85" s="682"/>
      <c r="G85" s="681"/>
      <c r="H85" s="682"/>
      <c r="I85" s="681"/>
      <c r="J85" s="682"/>
      <c r="K85" s="63"/>
      <c r="L85" s="64"/>
      <c r="N85" s="696" t="str">
        <f t="shared" si="24"/>
        <v/>
      </c>
      <c r="O85" s="232" t="str">
        <f t="shared" si="25"/>
        <v/>
      </c>
      <c r="P85" s="232" t="str">
        <f t="shared" si="26"/>
        <v/>
      </c>
      <c r="Q85" s="232" t="str">
        <f t="shared" si="27"/>
        <v/>
      </c>
      <c r="R85" s="232" t="str">
        <f t="shared" si="28"/>
        <v/>
      </c>
      <c r="S85" s="232" t="str">
        <f t="shared" si="29"/>
        <v/>
      </c>
      <c r="T85" s="232" t="str">
        <f t="shared" si="30"/>
        <v/>
      </c>
      <c r="U85" s="232" t="str">
        <f t="shared" si="31"/>
        <v/>
      </c>
      <c r="V85" s="232" t="str">
        <f t="shared" si="32"/>
        <v/>
      </c>
      <c r="W85" s="232" t="str">
        <f t="shared" si="33"/>
        <v/>
      </c>
      <c r="X85" s="232" t="str">
        <f t="shared" si="34"/>
        <v/>
      </c>
      <c r="Y85" s="232" t="str">
        <f t="shared" si="35"/>
        <v/>
      </c>
      <c r="IQ85" s="693"/>
      <c r="IS85" s="232"/>
    </row>
    <row r="86" spans="1:253" ht="15.75" thickBot="1">
      <c r="A86" s="700"/>
      <c r="B86" s="700"/>
      <c r="C86" s="681"/>
      <c r="D86" s="682"/>
      <c r="E86" s="681"/>
      <c r="F86" s="682"/>
      <c r="G86" s="681"/>
      <c r="H86" s="682"/>
      <c r="I86" s="681"/>
      <c r="J86" s="682"/>
      <c r="K86" s="63"/>
      <c r="L86" s="64"/>
      <c r="N86" s="696" t="str">
        <f t="shared" si="24"/>
        <v/>
      </c>
      <c r="O86" s="232" t="str">
        <f t="shared" si="25"/>
        <v/>
      </c>
      <c r="P86" s="232" t="str">
        <f t="shared" si="26"/>
        <v/>
      </c>
      <c r="Q86" s="232" t="str">
        <f t="shared" si="27"/>
        <v/>
      </c>
      <c r="R86" s="232" t="str">
        <f t="shared" si="28"/>
        <v/>
      </c>
      <c r="S86" s="232" t="str">
        <f t="shared" si="29"/>
        <v/>
      </c>
      <c r="T86" s="232" t="str">
        <f t="shared" si="30"/>
        <v/>
      </c>
      <c r="U86" s="232" t="str">
        <f t="shared" si="31"/>
        <v/>
      </c>
      <c r="V86" s="232" t="str">
        <f t="shared" si="32"/>
        <v/>
      </c>
      <c r="W86" s="232" t="str">
        <f t="shared" si="33"/>
        <v/>
      </c>
      <c r="X86" s="232" t="str">
        <f t="shared" si="34"/>
        <v/>
      </c>
      <c r="Y86" s="232" t="str">
        <f t="shared" si="35"/>
        <v/>
      </c>
      <c r="IQ86" s="693"/>
      <c r="IS86" s="232"/>
    </row>
    <row r="87" spans="1:253" ht="15.75" thickBot="1">
      <c r="A87" s="700"/>
      <c r="B87" s="700"/>
      <c r="C87" s="681"/>
      <c r="D87" s="682"/>
      <c r="E87" s="681"/>
      <c r="F87" s="682"/>
      <c r="G87" s="681"/>
      <c r="H87" s="682"/>
      <c r="I87" s="681"/>
      <c r="J87" s="682"/>
      <c r="K87" s="63"/>
      <c r="L87" s="64"/>
      <c r="N87" s="696" t="str">
        <f t="shared" si="24"/>
        <v/>
      </c>
      <c r="O87" s="232" t="str">
        <f t="shared" si="25"/>
        <v/>
      </c>
      <c r="P87" s="232" t="str">
        <f t="shared" si="26"/>
        <v/>
      </c>
      <c r="Q87" s="232" t="str">
        <f t="shared" si="27"/>
        <v/>
      </c>
      <c r="R87" s="232" t="str">
        <f t="shared" si="28"/>
        <v/>
      </c>
      <c r="S87" s="232" t="str">
        <f t="shared" si="29"/>
        <v/>
      </c>
      <c r="T87" s="232" t="str">
        <f t="shared" si="30"/>
        <v/>
      </c>
      <c r="U87" s="232" t="str">
        <f t="shared" si="31"/>
        <v/>
      </c>
      <c r="V87" s="232" t="str">
        <f t="shared" si="32"/>
        <v/>
      </c>
      <c r="W87" s="232" t="str">
        <f t="shared" si="33"/>
        <v/>
      </c>
      <c r="X87" s="232" t="str">
        <f t="shared" si="34"/>
        <v/>
      </c>
      <c r="Y87" s="232" t="str">
        <f t="shared" si="35"/>
        <v/>
      </c>
      <c r="IQ87" s="693"/>
      <c r="IS87" s="232"/>
    </row>
    <row r="88" spans="1:253" ht="15.75" thickBot="1">
      <c r="A88" s="700"/>
      <c r="B88" s="700"/>
      <c r="C88" s="681"/>
      <c r="D88" s="682"/>
      <c r="E88" s="681"/>
      <c r="F88" s="682"/>
      <c r="G88" s="681"/>
      <c r="H88" s="682"/>
      <c r="I88" s="681"/>
      <c r="J88" s="682"/>
      <c r="K88" s="63"/>
      <c r="L88" s="64"/>
      <c r="N88" s="696" t="str">
        <f t="shared" si="24"/>
        <v/>
      </c>
      <c r="O88" s="232" t="str">
        <f t="shared" si="25"/>
        <v/>
      </c>
      <c r="P88" s="232" t="str">
        <f t="shared" si="26"/>
        <v/>
      </c>
      <c r="Q88" s="232" t="str">
        <f t="shared" si="27"/>
        <v/>
      </c>
      <c r="R88" s="232" t="str">
        <f t="shared" si="28"/>
        <v/>
      </c>
      <c r="S88" s="232" t="str">
        <f t="shared" si="29"/>
        <v/>
      </c>
      <c r="T88" s="232" t="str">
        <f t="shared" si="30"/>
        <v/>
      </c>
      <c r="U88" s="232" t="str">
        <f t="shared" si="31"/>
        <v/>
      </c>
      <c r="V88" s="232" t="str">
        <f t="shared" si="32"/>
        <v/>
      </c>
      <c r="W88" s="232" t="str">
        <f t="shared" si="33"/>
        <v/>
      </c>
      <c r="X88" s="232" t="str">
        <f t="shared" si="34"/>
        <v/>
      </c>
      <c r="Y88" s="232" t="str">
        <f t="shared" si="35"/>
        <v/>
      </c>
      <c r="IQ88" s="693"/>
      <c r="IS88" s="232"/>
    </row>
    <row r="89" spans="1:253" ht="15.75" thickBot="1">
      <c r="A89" s="700"/>
      <c r="B89" s="700"/>
      <c r="C89" s="681"/>
      <c r="D89" s="682"/>
      <c r="E89" s="681"/>
      <c r="F89" s="682"/>
      <c r="G89" s="681"/>
      <c r="H89" s="682"/>
      <c r="I89" s="681"/>
      <c r="J89" s="682"/>
      <c r="K89" s="63"/>
      <c r="L89" s="64"/>
      <c r="N89" s="696" t="str">
        <f t="shared" si="24"/>
        <v/>
      </c>
      <c r="O89" s="232" t="str">
        <f t="shared" si="25"/>
        <v/>
      </c>
      <c r="P89" s="232" t="str">
        <f t="shared" si="26"/>
        <v/>
      </c>
      <c r="Q89" s="232" t="str">
        <f t="shared" si="27"/>
        <v/>
      </c>
      <c r="R89" s="232" t="str">
        <f t="shared" si="28"/>
        <v/>
      </c>
      <c r="S89" s="232" t="str">
        <f t="shared" si="29"/>
        <v/>
      </c>
      <c r="T89" s="232" t="str">
        <f t="shared" si="30"/>
        <v/>
      </c>
      <c r="U89" s="232" t="str">
        <f t="shared" si="31"/>
        <v/>
      </c>
      <c r="V89" s="232" t="str">
        <f t="shared" si="32"/>
        <v/>
      </c>
      <c r="W89" s="232" t="str">
        <f t="shared" si="33"/>
        <v/>
      </c>
      <c r="X89" s="232" t="str">
        <f t="shared" si="34"/>
        <v/>
      </c>
      <c r="Y89" s="232" t="str">
        <f t="shared" si="35"/>
        <v/>
      </c>
      <c r="IQ89" s="693"/>
      <c r="IS89" s="232"/>
    </row>
    <row r="90" spans="1:253" ht="15.75" thickBot="1">
      <c r="A90" s="700"/>
      <c r="B90" s="700"/>
      <c r="C90" s="681"/>
      <c r="D90" s="682"/>
      <c r="E90" s="681"/>
      <c r="F90" s="682"/>
      <c r="G90" s="681"/>
      <c r="H90" s="682"/>
      <c r="I90" s="681"/>
      <c r="J90" s="682"/>
      <c r="K90" s="63"/>
      <c r="L90" s="64"/>
      <c r="N90" s="696" t="str">
        <f t="shared" si="24"/>
        <v/>
      </c>
      <c r="O90" s="232" t="str">
        <f t="shared" si="25"/>
        <v/>
      </c>
      <c r="P90" s="232" t="str">
        <f t="shared" si="26"/>
        <v/>
      </c>
      <c r="Q90" s="232" t="str">
        <f t="shared" si="27"/>
        <v/>
      </c>
      <c r="R90" s="232" t="str">
        <f t="shared" si="28"/>
        <v/>
      </c>
      <c r="S90" s="232" t="str">
        <f t="shared" si="29"/>
        <v/>
      </c>
      <c r="T90" s="232" t="str">
        <f t="shared" si="30"/>
        <v/>
      </c>
      <c r="U90" s="232" t="str">
        <f t="shared" si="31"/>
        <v/>
      </c>
      <c r="V90" s="232" t="str">
        <f t="shared" si="32"/>
        <v/>
      </c>
      <c r="W90" s="232" t="str">
        <f t="shared" si="33"/>
        <v/>
      </c>
      <c r="X90" s="232" t="str">
        <f t="shared" si="34"/>
        <v/>
      </c>
      <c r="Y90" s="232" t="str">
        <f t="shared" si="35"/>
        <v/>
      </c>
      <c r="IQ90" s="693"/>
      <c r="IS90" s="232"/>
    </row>
    <row r="91" spans="1:253" ht="15.75" thickBot="1">
      <c r="A91" s="700"/>
      <c r="B91" s="700"/>
      <c r="C91" s="681"/>
      <c r="D91" s="682"/>
      <c r="E91" s="681"/>
      <c r="F91" s="682"/>
      <c r="G91" s="681"/>
      <c r="H91" s="682"/>
      <c r="I91" s="681"/>
      <c r="J91" s="682"/>
      <c r="K91" s="63"/>
      <c r="L91" s="64"/>
      <c r="N91" s="696" t="str">
        <f t="shared" si="24"/>
        <v/>
      </c>
      <c r="O91" s="232" t="str">
        <f t="shared" si="25"/>
        <v/>
      </c>
      <c r="P91" s="232" t="str">
        <f t="shared" si="26"/>
        <v/>
      </c>
      <c r="Q91" s="232" t="str">
        <f t="shared" si="27"/>
        <v/>
      </c>
      <c r="R91" s="232" t="str">
        <f t="shared" si="28"/>
        <v/>
      </c>
      <c r="S91" s="232" t="str">
        <f t="shared" si="29"/>
        <v/>
      </c>
      <c r="T91" s="232" t="str">
        <f t="shared" si="30"/>
        <v/>
      </c>
      <c r="U91" s="232" t="str">
        <f t="shared" si="31"/>
        <v/>
      </c>
      <c r="V91" s="232" t="str">
        <f t="shared" si="32"/>
        <v/>
      </c>
      <c r="W91" s="232" t="str">
        <f t="shared" si="33"/>
        <v/>
      </c>
      <c r="X91" s="232" t="str">
        <f t="shared" si="34"/>
        <v/>
      </c>
      <c r="Y91" s="232" t="str">
        <f t="shared" si="35"/>
        <v/>
      </c>
      <c r="IQ91" s="693"/>
      <c r="IS91" s="232"/>
    </row>
    <row r="92" spans="1:253" ht="15.75" thickBot="1">
      <c r="A92" s="700"/>
      <c r="B92" s="700"/>
      <c r="C92" s="681"/>
      <c r="D92" s="682"/>
      <c r="E92" s="681"/>
      <c r="F92" s="682"/>
      <c r="G92" s="681"/>
      <c r="H92" s="682"/>
      <c r="I92" s="681"/>
      <c r="J92" s="682"/>
      <c r="K92" s="63"/>
      <c r="L92" s="64"/>
      <c r="N92" s="696" t="str">
        <f t="shared" si="24"/>
        <v/>
      </c>
      <c r="O92" s="232" t="str">
        <f t="shared" si="25"/>
        <v/>
      </c>
      <c r="P92" s="232" t="str">
        <f t="shared" si="26"/>
        <v/>
      </c>
      <c r="Q92" s="232" t="str">
        <f t="shared" si="27"/>
        <v/>
      </c>
      <c r="R92" s="232" t="str">
        <f t="shared" si="28"/>
        <v/>
      </c>
      <c r="S92" s="232" t="str">
        <f t="shared" si="29"/>
        <v/>
      </c>
      <c r="T92" s="232" t="str">
        <f t="shared" si="30"/>
        <v/>
      </c>
      <c r="U92" s="232" t="str">
        <f t="shared" si="31"/>
        <v/>
      </c>
      <c r="V92" s="232" t="str">
        <f t="shared" si="32"/>
        <v/>
      </c>
      <c r="W92" s="232" t="str">
        <f t="shared" si="33"/>
        <v/>
      </c>
      <c r="X92" s="232" t="str">
        <f t="shared" si="34"/>
        <v/>
      </c>
      <c r="Y92" s="232" t="str">
        <f t="shared" si="35"/>
        <v/>
      </c>
      <c r="IQ92" s="693"/>
      <c r="IS92" s="232"/>
    </row>
    <row r="93" spans="1:253" ht="15.75" thickBot="1">
      <c r="A93" s="700"/>
      <c r="B93" s="700"/>
      <c r="C93" s="681"/>
      <c r="D93" s="682"/>
      <c r="E93" s="681"/>
      <c r="F93" s="682"/>
      <c r="G93" s="681"/>
      <c r="H93" s="682"/>
      <c r="I93" s="681"/>
      <c r="J93" s="682"/>
      <c r="K93" s="63"/>
      <c r="L93" s="64"/>
      <c r="N93" s="696" t="str">
        <f t="shared" si="24"/>
        <v/>
      </c>
      <c r="O93" s="232" t="str">
        <f t="shared" si="25"/>
        <v/>
      </c>
      <c r="P93" s="232" t="str">
        <f t="shared" si="26"/>
        <v/>
      </c>
      <c r="Q93" s="232" t="str">
        <f t="shared" si="27"/>
        <v/>
      </c>
      <c r="R93" s="232" t="str">
        <f t="shared" si="28"/>
        <v/>
      </c>
      <c r="S93" s="232" t="str">
        <f t="shared" si="29"/>
        <v/>
      </c>
      <c r="T93" s="232" t="str">
        <f t="shared" si="30"/>
        <v/>
      </c>
      <c r="U93" s="232" t="str">
        <f t="shared" si="31"/>
        <v/>
      </c>
      <c r="V93" s="232" t="str">
        <f t="shared" si="32"/>
        <v/>
      </c>
      <c r="W93" s="232" t="str">
        <f t="shared" si="33"/>
        <v/>
      </c>
      <c r="X93" s="232" t="str">
        <f t="shared" si="34"/>
        <v/>
      </c>
      <c r="Y93" s="232" t="str">
        <f t="shared" si="35"/>
        <v/>
      </c>
      <c r="IQ93" s="693"/>
      <c r="IS93" s="232"/>
    </row>
    <row r="94" spans="1:253" ht="15.75" thickBot="1">
      <c r="A94" s="700"/>
      <c r="B94" s="700"/>
      <c r="C94" s="681"/>
      <c r="D94" s="682"/>
      <c r="E94" s="681"/>
      <c r="F94" s="682"/>
      <c r="G94" s="681"/>
      <c r="H94" s="682"/>
      <c r="I94" s="681"/>
      <c r="J94" s="682"/>
      <c r="K94" s="63"/>
      <c r="L94" s="64"/>
      <c r="N94" s="696" t="str">
        <f t="shared" si="24"/>
        <v/>
      </c>
      <c r="O94" s="232" t="str">
        <f t="shared" si="25"/>
        <v/>
      </c>
      <c r="P94" s="232" t="str">
        <f t="shared" si="26"/>
        <v/>
      </c>
      <c r="Q94" s="232" t="str">
        <f t="shared" si="27"/>
        <v/>
      </c>
      <c r="R94" s="232" t="str">
        <f t="shared" si="28"/>
        <v/>
      </c>
      <c r="S94" s="232" t="str">
        <f t="shared" si="29"/>
        <v/>
      </c>
      <c r="T94" s="232" t="str">
        <f t="shared" si="30"/>
        <v/>
      </c>
      <c r="U94" s="232" t="str">
        <f t="shared" si="31"/>
        <v/>
      </c>
      <c r="V94" s="232" t="str">
        <f t="shared" si="32"/>
        <v/>
      </c>
      <c r="W94" s="232" t="str">
        <f t="shared" si="33"/>
        <v/>
      </c>
      <c r="X94" s="232" t="str">
        <f t="shared" si="34"/>
        <v/>
      </c>
      <c r="Y94" s="232" t="str">
        <f t="shared" si="35"/>
        <v/>
      </c>
      <c r="IQ94" s="693"/>
      <c r="IS94" s="232"/>
    </row>
    <row r="95" spans="1:253" ht="15.75" thickBot="1">
      <c r="A95" s="700"/>
      <c r="B95" s="700"/>
      <c r="C95" s="681"/>
      <c r="D95" s="682"/>
      <c r="E95" s="681"/>
      <c r="F95" s="682"/>
      <c r="G95" s="681"/>
      <c r="H95" s="682"/>
      <c r="I95" s="681"/>
      <c r="J95" s="682"/>
      <c r="K95" s="63"/>
      <c r="L95" s="64"/>
      <c r="N95" s="696" t="str">
        <f t="shared" si="24"/>
        <v/>
      </c>
      <c r="O95" s="232" t="str">
        <f t="shared" si="25"/>
        <v/>
      </c>
      <c r="P95" s="232" t="str">
        <f t="shared" si="26"/>
        <v/>
      </c>
      <c r="Q95" s="232" t="str">
        <f t="shared" si="27"/>
        <v/>
      </c>
      <c r="R95" s="232" t="str">
        <f t="shared" si="28"/>
        <v/>
      </c>
      <c r="S95" s="232" t="str">
        <f t="shared" si="29"/>
        <v/>
      </c>
      <c r="T95" s="232" t="str">
        <f t="shared" si="30"/>
        <v/>
      </c>
      <c r="U95" s="232" t="str">
        <f t="shared" si="31"/>
        <v/>
      </c>
      <c r="V95" s="232" t="str">
        <f t="shared" si="32"/>
        <v/>
      </c>
      <c r="W95" s="232" t="str">
        <f t="shared" si="33"/>
        <v/>
      </c>
      <c r="X95" s="232" t="str">
        <f t="shared" si="34"/>
        <v/>
      </c>
      <c r="Y95" s="232" t="str">
        <f t="shared" si="35"/>
        <v/>
      </c>
      <c r="IQ95" s="693"/>
      <c r="IS95" s="232"/>
    </row>
    <row r="96" spans="1:253" ht="15.75" thickBot="1">
      <c r="A96" s="700"/>
      <c r="B96" s="700"/>
      <c r="C96" s="681"/>
      <c r="D96" s="682"/>
      <c r="E96" s="681"/>
      <c r="F96" s="682"/>
      <c r="G96" s="681"/>
      <c r="H96" s="682"/>
      <c r="I96" s="681"/>
      <c r="J96" s="682"/>
      <c r="K96" s="63"/>
      <c r="L96" s="64"/>
      <c r="N96" s="696" t="str">
        <f t="shared" si="24"/>
        <v/>
      </c>
      <c r="O96" s="232" t="str">
        <f t="shared" si="25"/>
        <v/>
      </c>
      <c r="P96" s="232" t="str">
        <f t="shared" si="26"/>
        <v/>
      </c>
      <c r="Q96" s="232" t="str">
        <f t="shared" si="27"/>
        <v/>
      </c>
      <c r="R96" s="232" t="str">
        <f t="shared" si="28"/>
        <v/>
      </c>
      <c r="S96" s="232" t="str">
        <f t="shared" si="29"/>
        <v/>
      </c>
      <c r="T96" s="232" t="str">
        <f t="shared" si="30"/>
        <v/>
      </c>
      <c r="U96" s="232" t="str">
        <f t="shared" si="31"/>
        <v/>
      </c>
      <c r="V96" s="232" t="str">
        <f t="shared" si="32"/>
        <v/>
      </c>
      <c r="W96" s="232" t="str">
        <f t="shared" si="33"/>
        <v/>
      </c>
      <c r="X96" s="232" t="str">
        <f t="shared" si="34"/>
        <v/>
      </c>
      <c r="Y96" s="232" t="str">
        <f t="shared" si="35"/>
        <v/>
      </c>
      <c r="IQ96" s="693"/>
      <c r="IS96" s="232"/>
    </row>
    <row r="97" spans="1:253" ht="15.75" thickBot="1">
      <c r="A97" s="700"/>
      <c r="B97" s="700"/>
      <c r="C97" s="681"/>
      <c r="D97" s="682"/>
      <c r="E97" s="681"/>
      <c r="F97" s="682"/>
      <c r="G97" s="681"/>
      <c r="H97" s="682"/>
      <c r="I97" s="681"/>
      <c r="J97" s="682"/>
      <c r="K97" s="63"/>
      <c r="L97" s="64"/>
      <c r="N97" s="696" t="str">
        <f t="shared" si="24"/>
        <v/>
      </c>
      <c r="O97" s="232" t="str">
        <f t="shared" si="25"/>
        <v/>
      </c>
      <c r="P97" s="232" t="str">
        <f t="shared" si="26"/>
        <v/>
      </c>
      <c r="Q97" s="232" t="str">
        <f t="shared" si="27"/>
        <v/>
      </c>
      <c r="R97" s="232" t="str">
        <f t="shared" si="28"/>
        <v/>
      </c>
      <c r="S97" s="232" t="str">
        <f t="shared" si="29"/>
        <v/>
      </c>
      <c r="T97" s="232" t="str">
        <f t="shared" si="30"/>
        <v/>
      </c>
      <c r="U97" s="232" t="str">
        <f t="shared" si="31"/>
        <v/>
      </c>
      <c r="V97" s="232" t="str">
        <f t="shared" si="32"/>
        <v/>
      </c>
      <c r="W97" s="232" t="str">
        <f t="shared" si="33"/>
        <v/>
      </c>
      <c r="X97" s="232" t="str">
        <f t="shared" si="34"/>
        <v/>
      </c>
      <c r="Y97" s="232" t="str">
        <f t="shared" si="35"/>
        <v/>
      </c>
      <c r="IQ97" s="693"/>
      <c r="IS97" s="232"/>
    </row>
    <row r="98" spans="1:253" ht="15.75" thickBot="1">
      <c r="A98" s="700"/>
      <c r="B98" s="700"/>
      <c r="C98" s="681"/>
      <c r="D98" s="682"/>
      <c r="E98" s="681"/>
      <c r="F98" s="682"/>
      <c r="G98" s="681"/>
      <c r="H98" s="682"/>
      <c r="I98" s="681"/>
      <c r="J98" s="682"/>
      <c r="K98" s="63"/>
      <c r="L98" s="64"/>
      <c r="N98" s="696" t="str">
        <f t="shared" si="24"/>
        <v/>
      </c>
      <c r="O98" s="232" t="str">
        <f t="shared" si="25"/>
        <v/>
      </c>
      <c r="P98" s="232" t="str">
        <f t="shared" si="26"/>
        <v/>
      </c>
      <c r="Q98" s="232" t="str">
        <f t="shared" si="27"/>
        <v/>
      </c>
      <c r="R98" s="232" t="str">
        <f t="shared" si="28"/>
        <v/>
      </c>
      <c r="S98" s="232" t="str">
        <f t="shared" si="29"/>
        <v/>
      </c>
      <c r="T98" s="232" t="str">
        <f t="shared" si="30"/>
        <v/>
      </c>
      <c r="U98" s="232" t="str">
        <f t="shared" si="31"/>
        <v/>
      </c>
      <c r="V98" s="232" t="str">
        <f t="shared" si="32"/>
        <v/>
      </c>
      <c r="W98" s="232" t="str">
        <f t="shared" si="33"/>
        <v/>
      </c>
      <c r="X98" s="232" t="str">
        <f t="shared" si="34"/>
        <v/>
      </c>
      <c r="Y98" s="232" t="str">
        <f t="shared" si="35"/>
        <v/>
      </c>
      <c r="IQ98" s="693"/>
      <c r="IS98" s="232"/>
    </row>
    <row r="99" spans="1:253" ht="15.75" thickBot="1">
      <c r="A99" s="700"/>
      <c r="B99" s="700"/>
      <c r="C99" s="681"/>
      <c r="D99" s="682"/>
      <c r="E99" s="681"/>
      <c r="F99" s="682"/>
      <c r="G99" s="681"/>
      <c r="H99" s="682"/>
      <c r="I99" s="681"/>
      <c r="J99" s="682"/>
      <c r="K99" s="63"/>
      <c r="L99" s="64"/>
      <c r="N99" s="696" t="str">
        <f t="shared" si="24"/>
        <v/>
      </c>
      <c r="O99" s="232" t="str">
        <f t="shared" si="25"/>
        <v/>
      </c>
      <c r="P99" s="232" t="str">
        <f t="shared" si="26"/>
        <v/>
      </c>
      <c r="Q99" s="232" t="str">
        <f t="shared" si="27"/>
        <v/>
      </c>
      <c r="R99" s="232" t="str">
        <f t="shared" si="28"/>
        <v/>
      </c>
      <c r="S99" s="232" t="str">
        <f t="shared" si="29"/>
        <v/>
      </c>
      <c r="T99" s="232" t="str">
        <f t="shared" si="30"/>
        <v/>
      </c>
      <c r="U99" s="232" t="str">
        <f t="shared" si="31"/>
        <v/>
      </c>
      <c r="V99" s="232" t="str">
        <f t="shared" si="32"/>
        <v/>
      </c>
      <c r="W99" s="232" t="str">
        <f t="shared" si="33"/>
        <v/>
      </c>
      <c r="X99" s="232" t="str">
        <f t="shared" si="34"/>
        <v/>
      </c>
      <c r="Y99" s="232" t="str">
        <f t="shared" si="35"/>
        <v/>
      </c>
      <c r="IQ99" s="693"/>
      <c r="IS99" s="232"/>
    </row>
    <row r="100" spans="1:253" ht="15.75" thickBot="1">
      <c r="A100" s="700"/>
      <c r="B100" s="700"/>
      <c r="C100" s="681"/>
      <c r="D100" s="682"/>
      <c r="E100" s="681"/>
      <c r="F100" s="682"/>
      <c r="G100" s="681"/>
      <c r="H100" s="682"/>
      <c r="I100" s="681"/>
      <c r="J100" s="682"/>
      <c r="K100" s="63"/>
      <c r="L100" s="64"/>
      <c r="N100" s="696" t="str">
        <f t="shared" si="24"/>
        <v/>
      </c>
      <c r="O100" s="232" t="str">
        <f t="shared" si="25"/>
        <v/>
      </c>
      <c r="P100" s="232" t="str">
        <f t="shared" si="26"/>
        <v/>
      </c>
      <c r="Q100" s="232" t="str">
        <f t="shared" si="27"/>
        <v/>
      </c>
      <c r="R100" s="232" t="str">
        <f t="shared" si="28"/>
        <v/>
      </c>
      <c r="S100" s="232" t="str">
        <f t="shared" si="29"/>
        <v/>
      </c>
      <c r="T100" s="232" t="str">
        <f t="shared" si="30"/>
        <v/>
      </c>
      <c r="U100" s="232" t="str">
        <f t="shared" si="31"/>
        <v/>
      </c>
      <c r="V100" s="232" t="str">
        <f t="shared" si="32"/>
        <v/>
      </c>
      <c r="W100" s="232" t="str">
        <f t="shared" si="33"/>
        <v/>
      </c>
      <c r="X100" s="232" t="str">
        <f t="shared" si="34"/>
        <v/>
      </c>
      <c r="Y100" s="232" t="str">
        <f t="shared" si="35"/>
        <v/>
      </c>
      <c r="IQ100" s="693"/>
      <c r="IS100" s="232"/>
    </row>
    <row r="101" spans="1:253" ht="15.75" thickBot="1">
      <c r="A101" s="700"/>
      <c r="B101" s="700"/>
      <c r="C101" s="681"/>
      <c r="D101" s="682"/>
      <c r="E101" s="681"/>
      <c r="F101" s="682"/>
      <c r="G101" s="681"/>
      <c r="H101" s="682"/>
      <c r="I101" s="681"/>
      <c r="J101" s="682"/>
      <c r="K101" s="63"/>
      <c r="L101" s="64"/>
      <c r="N101" s="696" t="str">
        <f t="shared" si="24"/>
        <v/>
      </c>
      <c r="O101" s="232" t="str">
        <f t="shared" si="25"/>
        <v/>
      </c>
      <c r="P101" s="232" t="str">
        <f t="shared" si="26"/>
        <v/>
      </c>
      <c r="Q101" s="232" t="str">
        <f t="shared" si="27"/>
        <v/>
      </c>
      <c r="R101" s="232" t="str">
        <f t="shared" si="28"/>
        <v/>
      </c>
      <c r="S101" s="232" t="str">
        <f t="shared" si="29"/>
        <v/>
      </c>
      <c r="T101" s="232" t="str">
        <f t="shared" si="30"/>
        <v/>
      </c>
      <c r="U101" s="232" t="str">
        <f t="shared" si="31"/>
        <v/>
      </c>
      <c r="V101" s="232" t="str">
        <f t="shared" si="32"/>
        <v/>
      </c>
      <c r="W101" s="232" t="str">
        <f t="shared" si="33"/>
        <v/>
      </c>
      <c r="X101" s="232" t="str">
        <f t="shared" si="34"/>
        <v/>
      </c>
      <c r="Y101" s="232" t="str">
        <f t="shared" si="35"/>
        <v/>
      </c>
      <c r="IQ101" s="693"/>
      <c r="IS101" s="232"/>
    </row>
    <row r="102" spans="1:253" ht="15.75" thickBot="1">
      <c r="A102" s="700"/>
      <c r="B102" s="700"/>
      <c r="C102" s="681"/>
      <c r="D102" s="682"/>
      <c r="E102" s="681"/>
      <c r="F102" s="682"/>
      <c r="G102" s="681"/>
      <c r="H102" s="682"/>
      <c r="I102" s="681"/>
      <c r="J102" s="682"/>
      <c r="K102" s="63"/>
      <c r="L102" s="64"/>
      <c r="N102" s="696" t="str">
        <f t="shared" si="24"/>
        <v/>
      </c>
      <c r="O102" s="232" t="str">
        <f t="shared" si="25"/>
        <v/>
      </c>
      <c r="P102" s="232" t="str">
        <f t="shared" si="26"/>
        <v/>
      </c>
      <c r="Q102" s="232" t="str">
        <f t="shared" si="27"/>
        <v/>
      </c>
      <c r="R102" s="232" t="str">
        <f t="shared" si="28"/>
        <v/>
      </c>
      <c r="S102" s="232" t="str">
        <f t="shared" si="29"/>
        <v/>
      </c>
      <c r="T102" s="232" t="str">
        <f t="shared" si="30"/>
        <v/>
      </c>
      <c r="U102" s="232" t="str">
        <f t="shared" si="31"/>
        <v/>
      </c>
      <c r="V102" s="232" t="str">
        <f t="shared" si="32"/>
        <v/>
      </c>
      <c r="W102" s="232" t="str">
        <f t="shared" si="33"/>
        <v/>
      </c>
      <c r="X102" s="232" t="str">
        <f t="shared" si="34"/>
        <v/>
      </c>
      <c r="Y102" s="232" t="str">
        <f t="shared" si="35"/>
        <v/>
      </c>
      <c r="IQ102" s="693"/>
      <c r="IS102" s="232"/>
    </row>
    <row r="103" spans="1:253" ht="15.75" thickBot="1">
      <c r="A103" s="700"/>
      <c r="B103" s="700"/>
      <c r="C103" s="681"/>
      <c r="D103" s="682"/>
      <c r="E103" s="681"/>
      <c r="F103" s="682"/>
      <c r="G103" s="681"/>
      <c r="H103" s="682"/>
      <c r="I103" s="681"/>
      <c r="J103" s="682"/>
      <c r="K103" s="63"/>
      <c r="L103" s="64"/>
      <c r="N103" s="696" t="str">
        <f t="shared" ref="N103:N136" si="36">IF(AND($O103="",$P103="",$Q103="",$R103="",$S103="",$T103="",$U103="",$V103="",$W103="",$X103="",$Y103=""),"",$O103&amp;"|"&amp;$P103&amp;"|"&amp;$Q103&amp;"|"&amp;$R103&amp;"|"&amp;$S103&amp;"|"&amp;$T103&amp;"|"&amp;$U103&amp;"|"&amp;$V103&amp;"|"&amp;$W103&amp;"|"&amp;$X103&amp;"|"&amp;$Y103)</f>
        <v/>
      </c>
      <c r="O103" s="232" t="str">
        <f t="shared" ref="O103:O136" si="37">IF(ISERROR(VALUE(SUBSTITUTE(1&amp;$C103&amp;$D103&amp;$E103&amp;$F103&amp;$G103&amp;$H103&amp;$I103&amp;$J103,",",""))),"не числовое значение в этой строке","")</f>
        <v/>
      </c>
      <c r="P103" s="232" t="str">
        <f t="shared" ref="P103:P136" si="38">IF(ISTEXT($D103),"",IF(AND($D103&gt;0,$C103=0)," % от чего в графе 4",IF(AND($D103&gt;=0,$D103&lt;=1,$D103=ROUND($D103,3)),"",$D103&amp;" недопустимое значение в графе 4")))</f>
        <v/>
      </c>
      <c r="Q103" s="232" t="str">
        <f t="shared" ref="Q103:Q136" si="39">IF(ISTEXT($F103),"",IF(AND($F103&gt;0,$E103=0)," % от чего в графе 6",IF(AND($F103&gt;=0,$F103&lt;=1,$F103=ROUND($F103,3)),"",$F103&amp;"недопустимое значение в графе 6")))</f>
        <v/>
      </c>
      <c r="R103" s="232" t="str">
        <f t="shared" ref="R103:R136" si="40">IF(ISTEXT($H103),"",IF(AND($H103&gt;0,$G103=0)," % от чего в графе8",IF(AND($H103&gt;=0,$H103&lt;=1,$H103=ROUND($H103,3)),"",$H103&amp;"недопустимое значение в графе 8")))</f>
        <v/>
      </c>
      <c r="S103" s="232" t="str">
        <f t="shared" ref="S103:S136" si="41">IF(ISTEXT($J103),"",IF(AND($J103&gt;0,$I103=0)," % от чего в графе 10",IF(AND($J103&gt;=0,$J103&lt;=1,$J103=ROUND($J103,3)),"",$J103&amp;"недопустимое значение в графе10")))</f>
        <v/>
      </c>
      <c r="T103" s="232" t="str">
        <f t="shared" ref="T103:T136" si="42">IF(ISTEXT($L103),"",IF(AND($L103&gt;0,$K103=0)," % от чего в графе 12",IF(AND($L103&gt;=0,$L103&lt;=1,$L103=ROUND($L103,3)),"",$L103&amp;"недопустимое значение в графе12")))</f>
        <v/>
      </c>
      <c r="U103" s="232" t="str">
        <f t="shared" ref="U103:U136" si="43">IF(ISTEXT($C103),$C103&amp;" не число в графе 3",IF($C103&lt;0,$C103&amp;" меньше нуля",IF($C103=ROUND($C103,0),"",$C103&amp;" не целое число  в графе 3")))</f>
        <v/>
      </c>
      <c r="V103" s="232" t="str">
        <f t="shared" ref="V103:V136" si="44">IF(ISTEXT($E103),$E103&amp;" не число в графе 5",IF($E103&lt;0,$E103&amp;" меньше нуля",IF($E103=ROUND($E103,0),"",$E103&amp;" не целое число  в графе 5")))</f>
        <v/>
      </c>
      <c r="W103" s="232" t="str">
        <f t="shared" ref="W103:W136" si="45">IF(ISTEXT($G103),$G103&amp;" не число в графе 7",IF($G103&lt;0,$G103&amp;" меньше нуля",IF($G103=ROUND($G103,0),"",$G103&amp;" не целое число  в графе 7")))</f>
        <v/>
      </c>
      <c r="X103" s="232" t="str">
        <f t="shared" ref="X103:X136" si="46">IF(ISTEXT($I103),$I103&amp;" не число в графе 3",IF($I103&lt;0,$I103&amp;" меньше нуля",IF($I103=ROUND($I103,0),"",$I103&amp;" не целое число  в графе 9")))</f>
        <v/>
      </c>
      <c r="Y103" s="232" t="str">
        <f t="shared" ref="Y103:Y136" si="47">IF(ISTEXT($K103),$K103&amp;" не число в графе 3",IF($K103&lt;0,$K103&amp;" меньше нуля",IF($K103=ROUND($K103,0),"",$K103&amp;" не целое число  в графе 11")))</f>
        <v/>
      </c>
      <c r="IQ103" s="693"/>
      <c r="IS103" s="232"/>
    </row>
    <row r="104" spans="1:253" ht="15.75" thickBot="1">
      <c r="A104" s="700"/>
      <c r="B104" s="700"/>
      <c r="C104" s="681"/>
      <c r="D104" s="682"/>
      <c r="E104" s="681"/>
      <c r="F104" s="682"/>
      <c r="G104" s="681"/>
      <c r="H104" s="682"/>
      <c r="I104" s="681"/>
      <c r="J104" s="682"/>
      <c r="K104" s="63"/>
      <c r="L104" s="64"/>
      <c r="N104" s="696" t="str">
        <f t="shared" si="36"/>
        <v/>
      </c>
      <c r="O104" s="232" t="str">
        <f t="shared" si="37"/>
        <v/>
      </c>
      <c r="P104" s="232" t="str">
        <f t="shared" si="38"/>
        <v/>
      </c>
      <c r="Q104" s="232" t="str">
        <f t="shared" si="39"/>
        <v/>
      </c>
      <c r="R104" s="232" t="str">
        <f t="shared" si="40"/>
        <v/>
      </c>
      <c r="S104" s="232" t="str">
        <f t="shared" si="41"/>
        <v/>
      </c>
      <c r="T104" s="232" t="str">
        <f t="shared" si="42"/>
        <v/>
      </c>
      <c r="U104" s="232" t="str">
        <f t="shared" si="43"/>
        <v/>
      </c>
      <c r="V104" s="232" t="str">
        <f t="shared" si="44"/>
        <v/>
      </c>
      <c r="W104" s="232" t="str">
        <f t="shared" si="45"/>
        <v/>
      </c>
      <c r="X104" s="232" t="str">
        <f t="shared" si="46"/>
        <v/>
      </c>
      <c r="Y104" s="232" t="str">
        <f t="shared" si="47"/>
        <v/>
      </c>
      <c r="IQ104" s="693"/>
      <c r="IS104" s="232"/>
    </row>
    <row r="105" spans="1:253" ht="15.75" thickBot="1">
      <c r="A105" s="700"/>
      <c r="B105" s="700"/>
      <c r="C105" s="681"/>
      <c r="D105" s="682"/>
      <c r="E105" s="681"/>
      <c r="F105" s="682"/>
      <c r="G105" s="681"/>
      <c r="H105" s="682"/>
      <c r="I105" s="681"/>
      <c r="J105" s="682"/>
      <c r="K105" s="63"/>
      <c r="L105" s="64"/>
      <c r="N105" s="696" t="str">
        <f t="shared" si="36"/>
        <v/>
      </c>
      <c r="O105" s="232" t="str">
        <f t="shared" si="37"/>
        <v/>
      </c>
      <c r="P105" s="232" t="str">
        <f t="shared" si="38"/>
        <v/>
      </c>
      <c r="Q105" s="232" t="str">
        <f t="shared" si="39"/>
        <v/>
      </c>
      <c r="R105" s="232" t="str">
        <f t="shared" si="40"/>
        <v/>
      </c>
      <c r="S105" s="232" t="str">
        <f t="shared" si="41"/>
        <v/>
      </c>
      <c r="T105" s="232" t="str">
        <f t="shared" si="42"/>
        <v/>
      </c>
      <c r="U105" s="232" t="str">
        <f t="shared" si="43"/>
        <v/>
      </c>
      <c r="V105" s="232" t="str">
        <f t="shared" si="44"/>
        <v/>
      </c>
      <c r="W105" s="232" t="str">
        <f t="shared" si="45"/>
        <v/>
      </c>
      <c r="X105" s="232" t="str">
        <f t="shared" si="46"/>
        <v/>
      </c>
      <c r="Y105" s="232" t="str">
        <f t="shared" si="47"/>
        <v/>
      </c>
      <c r="IQ105" s="693"/>
      <c r="IS105" s="232"/>
    </row>
    <row r="106" spans="1:253" ht="15.75" thickBot="1">
      <c r="A106" s="700"/>
      <c r="B106" s="700"/>
      <c r="C106" s="681"/>
      <c r="D106" s="682"/>
      <c r="E106" s="681"/>
      <c r="F106" s="682"/>
      <c r="G106" s="681"/>
      <c r="H106" s="682"/>
      <c r="I106" s="681"/>
      <c r="J106" s="682"/>
      <c r="K106" s="63"/>
      <c r="L106" s="64"/>
      <c r="N106" s="696" t="str">
        <f t="shared" si="36"/>
        <v/>
      </c>
      <c r="O106" s="232" t="str">
        <f t="shared" si="37"/>
        <v/>
      </c>
      <c r="P106" s="232" t="str">
        <f t="shared" si="38"/>
        <v/>
      </c>
      <c r="Q106" s="232" t="str">
        <f t="shared" si="39"/>
        <v/>
      </c>
      <c r="R106" s="232" t="str">
        <f t="shared" si="40"/>
        <v/>
      </c>
      <c r="S106" s="232" t="str">
        <f t="shared" si="41"/>
        <v/>
      </c>
      <c r="T106" s="232" t="str">
        <f t="shared" si="42"/>
        <v/>
      </c>
      <c r="U106" s="232" t="str">
        <f t="shared" si="43"/>
        <v/>
      </c>
      <c r="V106" s="232" t="str">
        <f t="shared" si="44"/>
        <v/>
      </c>
      <c r="W106" s="232" t="str">
        <f t="shared" si="45"/>
        <v/>
      </c>
      <c r="X106" s="232" t="str">
        <f t="shared" si="46"/>
        <v/>
      </c>
      <c r="Y106" s="232" t="str">
        <f t="shared" si="47"/>
        <v/>
      </c>
      <c r="IQ106" s="693"/>
      <c r="IS106" s="232"/>
    </row>
    <row r="107" spans="1:253" ht="15.75" thickBot="1">
      <c r="A107" s="700"/>
      <c r="B107" s="700"/>
      <c r="C107" s="681"/>
      <c r="D107" s="682"/>
      <c r="E107" s="681"/>
      <c r="F107" s="682"/>
      <c r="G107" s="681"/>
      <c r="H107" s="682"/>
      <c r="I107" s="681"/>
      <c r="J107" s="682"/>
      <c r="K107" s="63"/>
      <c r="L107" s="64"/>
      <c r="N107" s="696" t="str">
        <f t="shared" si="36"/>
        <v/>
      </c>
      <c r="O107" s="232" t="str">
        <f t="shared" si="37"/>
        <v/>
      </c>
      <c r="P107" s="232" t="str">
        <f t="shared" si="38"/>
        <v/>
      </c>
      <c r="Q107" s="232" t="str">
        <f t="shared" si="39"/>
        <v/>
      </c>
      <c r="R107" s="232" t="str">
        <f t="shared" si="40"/>
        <v/>
      </c>
      <c r="S107" s="232" t="str">
        <f t="shared" si="41"/>
        <v/>
      </c>
      <c r="T107" s="232" t="str">
        <f t="shared" si="42"/>
        <v/>
      </c>
      <c r="U107" s="232" t="str">
        <f t="shared" si="43"/>
        <v/>
      </c>
      <c r="V107" s="232" t="str">
        <f t="shared" si="44"/>
        <v/>
      </c>
      <c r="W107" s="232" t="str">
        <f t="shared" si="45"/>
        <v/>
      </c>
      <c r="X107" s="232" t="str">
        <f t="shared" si="46"/>
        <v/>
      </c>
      <c r="Y107" s="232" t="str">
        <f t="shared" si="47"/>
        <v/>
      </c>
      <c r="IQ107" s="693"/>
      <c r="IS107" s="232"/>
    </row>
    <row r="108" spans="1:253" ht="15.75" thickBot="1">
      <c r="A108" s="700"/>
      <c r="B108" s="700"/>
      <c r="C108" s="681"/>
      <c r="D108" s="682"/>
      <c r="E108" s="681"/>
      <c r="F108" s="682"/>
      <c r="G108" s="681"/>
      <c r="H108" s="682"/>
      <c r="I108" s="681"/>
      <c r="J108" s="682"/>
      <c r="K108" s="63"/>
      <c r="L108" s="64"/>
      <c r="N108" s="696" t="str">
        <f t="shared" si="36"/>
        <v/>
      </c>
      <c r="O108" s="232" t="str">
        <f t="shared" si="37"/>
        <v/>
      </c>
      <c r="P108" s="232" t="str">
        <f t="shared" si="38"/>
        <v/>
      </c>
      <c r="Q108" s="232" t="str">
        <f t="shared" si="39"/>
        <v/>
      </c>
      <c r="R108" s="232" t="str">
        <f t="shared" si="40"/>
        <v/>
      </c>
      <c r="S108" s="232" t="str">
        <f t="shared" si="41"/>
        <v/>
      </c>
      <c r="T108" s="232" t="str">
        <f t="shared" si="42"/>
        <v/>
      </c>
      <c r="U108" s="232" t="str">
        <f t="shared" si="43"/>
        <v/>
      </c>
      <c r="V108" s="232" t="str">
        <f t="shared" si="44"/>
        <v/>
      </c>
      <c r="W108" s="232" t="str">
        <f t="shared" si="45"/>
        <v/>
      </c>
      <c r="X108" s="232" t="str">
        <f t="shared" si="46"/>
        <v/>
      </c>
      <c r="Y108" s="232" t="str">
        <f t="shared" si="47"/>
        <v/>
      </c>
      <c r="IQ108" s="693"/>
      <c r="IS108" s="232"/>
    </row>
    <row r="109" spans="1:253" ht="15.75" thickBot="1">
      <c r="A109" s="700"/>
      <c r="B109" s="700"/>
      <c r="C109" s="681"/>
      <c r="D109" s="682"/>
      <c r="E109" s="681"/>
      <c r="F109" s="682"/>
      <c r="G109" s="681"/>
      <c r="H109" s="682"/>
      <c r="I109" s="681"/>
      <c r="J109" s="682"/>
      <c r="K109" s="63"/>
      <c r="L109" s="64"/>
      <c r="N109" s="696" t="str">
        <f t="shared" si="36"/>
        <v/>
      </c>
      <c r="O109" s="232" t="str">
        <f t="shared" si="37"/>
        <v/>
      </c>
      <c r="P109" s="232" t="str">
        <f t="shared" si="38"/>
        <v/>
      </c>
      <c r="Q109" s="232" t="str">
        <f t="shared" si="39"/>
        <v/>
      </c>
      <c r="R109" s="232" t="str">
        <f t="shared" si="40"/>
        <v/>
      </c>
      <c r="S109" s="232" t="str">
        <f t="shared" si="41"/>
        <v/>
      </c>
      <c r="T109" s="232" t="str">
        <f t="shared" si="42"/>
        <v/>
      </c>
      <c r="U109" s="232" t="str">
        <f t="shared" si="43"/>
        <v/>
      </c>
      <c r="V109" s="232" t="str">
        <f t="shared" si="44"/>
        <v/>
      </c>
      <c r="W109" s="232" t="str">
        <f t="shared" si="45"/>
        <v/>
      </c>
      <c r="X109" s="232" t="str">
        <f t="shared" si="46"/>
        <v/>
      </c>
      <c r="Y109" s="232" t="str">
        <f t="shared" si="47"/>
        <v/>
      </c>
      <c r="IQ109" s="693"/>
      <c r="IS109" s="232"/>
    </row>
    <row r="110" spans="1:253" ht="15.75" thickBot="1">
      <c r="A110" s="700"/>
      <c r="B110" s="700"/>
      <c r="C110" s="681"/>
      <c r="D110" s="682"/>
      <c r="E110" s="681"/>
      <c r="F110" s="682"/>
      <c r="G110" s="681"/>
      <c r="H110" s="682"/>
      <c r="I110" s="681"/>
      <c r="J110" s="682"/>
      <c r="K110" s="63"/>
      <c r="L110" s="64"/>
      <c r="N110" s="696" t="str">
        <f t="shared" si="36"/>
        <v/>
      </c>
      <c r="O110" s="232" t="str">
        <f t="shared" si="37"/>
        <v/>
      </c>
      <c r="P110" s="232" t="str">
        <f t="shared" si="38"/>
        <v/>
      </c>
      <c r="Q110" s="232" t="str">
        <f t="shared" si="39"/>
        <v/>
      </c>
      <c r="R110" s="232" t="str">
        <f t="shared" si="40"/>
        <v/>
      </c>
      <c r="S110" s="232" t="str">
        <f t="shared" si="41"/>
        <v/>
      </c>
      <c r="T110" s="232" t="str">
        <f t="shared" si="42"/>
        <v/>
      </c>
      <c r="U110" s="232" t="str">
        <f t="shared" si="43"/>
        <v/>
      </c>
      <c r="V110" s="232" t="str">
        <f t="shared" si="44"/>
        <v/>
      </c>
      <c r="W110" s="232" t="str">
        <f t="shared" si="45"/>
        <v/>
      </c>
      <c r="X110" s="232" t="str">
        <f t="shared" si="46"/>
        <v/>
      </c>
      <c r="Y110" s="232" t="str">
        <f t="shared" si="47"/>
        <v/>
      </c>
      <c r="IQ110" s="693"/>
      <c r="IS110" s="232"/>
    </row>
    <row r="111" spans="1:253" ht="15.75" thickBot="1">
      <c r="A111" s="700"/>
      <c r="B111" s="700"/>
      <c r="C111" s="681"/>
      <c r="D111" s="682"/>
      <c r="E111" s="681"/>
      <c r="F111" s="682"/>
      <c r="G111" s="681"/>
      <c r="H111" s="682"/>
      <c r="I111" s="681"/>
      <c r="J111" s="682"/>
      <c r="K111" s="63"/>
      <c r="L111" s="64"/>
      <c r="N111" s="696" t="str">
        <f t="shared" si="36"/>
        <v/>
      </c>
      <c r="O111" s="232" t="str">
        <f t="shared" si="37"/>
        <v/>
      </c>
      <c r="P111" s="232" t="str">
        <f t="shared" si="38"/>
        <v/>
      </c>
      <c r="Q111" s="232" t="str">
        <f t="shared" si="39"/>
        <v/>
      </c>
      <c r="R111" s="232" t="str">
        <f t="shared" si="40"/>
        <v/>
      </c>
      <c r="S111" s="232" t="str">
        <f t="shared" si="41"/>
        <v/>
      </c>
      <c r="T111" s="232" t="str">
        <f t="shared" si="42"/>
        <v/>
      </c>
      <c r="U111" s="232" t="str">
        <f t="shared" si="43"/>
        <v/>
      </c>
      <c r="V111" s="232" t="str">
        <f t="shared" si="44"/>
        <v/>
      </c>
      <c r="W111" s="232" t="str">
        <f t="shared" si="45"/>
        <v/>
      </c>
      <c r="X111" s="232" t="str">
        <f t="shared" si="46"/>
        <v/>
      </c>
      <c r="Y111" s="232" t="str">
        <f t="shared" si="47"/>
        <v/>
      </c>
      <c r="IQ111" s="693"/>
      <c r="IS111" s="232"/>
    </row>
    <row r="112" spans="1:253" ht="15.75" thickBot="1">
      <c r="A112" s="700"/>
      <c r="B112" s="700"/>
      <c r="C112" s="681"/>
      <c r="D112" s="682"/>
      <c r="E112" s="681"/>
      <c r="F112" s="682"/>
      <c r="G112" s="681"/>
      <c r="H112" s="682"/>
      <c r="I112" s="681"/>
      <c r="J112" s="682"/>
      <c r="K112" s="63"/>
      <c r="L112" s="64"/>
      <c r="N112" s="696" t="str">
        <f t="shared" si="36"/>
        <v/>
      </c>
      <c r="O112" s="232" t="str">
        <f t="shared" si="37"/>
        <v/>
      </c>
      <c r="P112" s="232" t="str">
        <f t="shared" si="38"/>
        <v/>
      </c>
      <c r="Q112" s="232" t="str">
        <f t="shared" si="39"/>
        <v/>
      </c>
      <c r="R112" s="232" t="str">
        <f t="shared" si="40"/>
        <v/>
      </c>
      <c r="S112" s="232" t="str">
        <f t="shared" si="41"/>
        <v/>
      </c>
      <c r="T112" s="232" t="str">
        <f t="shared" si="42"/>
        <v/>
      </c>
      <c r="U112" s="232" t="str">
        <f t="shared" si="43"/>
        <v/>
      </c>
      <c r="V112" s="232" t="str">
        <f t="shared" si="44"/>
        <v/>
      </c>
      <c r="W112" s="232" t="str">
        <f t="shared" si="45"/>
        <v/>
      </c>
      <c r="X112" s="232" t="str">
        <f t="shared" si="46"/>
        <v/>
      </c>
      <c r="Y112" s="232" t="str">
        <f t="shared" si="47"/>
        <v/>
      </c>
      <c r="IQ112" s="693"/>
      <c r="IS112" s="232"/>
    </row>
    <row r="113" spans="1:253" ht="15.75" thickBot="1">
      <c r="A113" s="700"/>
      <c r="B113" s="700"/>
      <c r="C113" s="681"/>
      <c r="D113" s="682"/>
      <c r="E113" s="681"/>
      <c r="F113" s="682"/>
      <c r="G113" s="681"/>
      <c r="H113" s="682"/>
      <c r="I113" s="681"/>
      <c r="J113" s="682"/>
      <c r="K113" s="63"/>
      <c r="L113" s="64"/>
      <c r="N113" s="696" t="str">
        <f t="shared" si="36"/>
        <v/>
      </c>
      <c r="O113" s="232" t="str">
        <f t="shared" si="37"/>
        <v/>
      </c>
      <c r="P113" s="232" t="str">
        <f t="shared" si="38"/>
        <v/>
      </c>
      <c r="Q113" s="232" t="str">
        <f t="shared" si="39"/>
        <v/>
      </c>
      <c r="R113" s="232" t="str">
        <f t="shared" si="40"/>
        <v/>
      </c>
      <c r="S113" s="232" t="str">
        <f t="shared" si="41"/>
        <v/>
      </c>
      <c r="T113" s="232" t="str">
        <f t="shared" si="42"/>
        <v/>
      </c>
      <c r="U113" s="232" t="str">
        <f t="shared" si="43"/>
        <v/>
      </c>
      <c r="V113" s="232" t="str">
        <f t="shared" si="44"/>
        <v/>
      </c>
      <c r="W113" s="232" t="str">
        <f t="shared" si="45"/>
        <v/>
      </c>
      <c r="X113" s="232" t="str">
        <f t="shared" si="46"/>
        <v/>
      </c>
      <c r="Y113" s="232" t="str">
        <f t="shared" si="47"/>
        <v/>
      </c>
      <c r="IQ113" s="693"/>
      <c r="IS113" s="232"/>
    </row>
    <row r="114" spans="1:253" ht="15.75" thickBot="1">
      <c r="A114" s="700"/>
      <c r="B114" s="700"/>
      <c r="C114" s="681"/>
      <c r="D114" s="682"/>
      <c r="E114" s="681"/>
      <c r="F114" s="682"/>
      <c r="G114" s="681"/>
      <c r="H114" s="682"/>
      <c r="I114" s="681"/>
      <c r="J114" s="682"/>
      <c r="K114" s="63"/>
      <c r="L114" s="64"/>
      <c r="N114" s="696" t="str">
        <f t="shared" si="36"/>
        <v/>
      </c>
      <c r="O114" s="232" t="str">
        <f t="shared" si="37"/>
        <v/>
      </c>
      <c r="P114" s="232" t="str">
        <f t="shared" si="38"/>
        <v/>
      </c>
      <c r="Q114" s="232" t="str">
        <f t="shared" si="39"/>
        <v/>
      </c>
      <c r="R114" s="232" t="str">
        <f t="shared" si="40"/>
        <v/>
      </c>
      <c r="S114" s="232" t="str">
        <f t="shared" si="41"/>
        <v/>
      </c>
      <c r="T114" s="232" t="str">
        <f t="shared" si="42"/>
        <v/>
      </c>
      <c r="U114" s="232" t="str">
        <f t="shared" si="43"/>
        <v/>
      </c>
      <c r="V114" s="232" t="str">
        <f t="shared" si="44"/>
        <v/>
      </c>
      <c r="W114" s="232" t="str">
        <f t="shared" si="45"/>
        <v/>
      </c>
      <c r="X114" s="232" t="str">
        <f t="shared" si="46"/>
        <v/>
      </c>
      <c r="Y114" s="232" t="str">
        <f t="shared" si="47"/>
        <v/>
      </c>
      <c r="IQ114" s="693"/>
      <c r="IS114" s="232"/>
    </row>
    <row r="115" spans="1:253" ht="15.75" thickBot="1">
      <c r="A115" s="78"/>
      <c r="B115" s="78"/>
      <c r="C115" s="681"/>
      <c r="D115" s="682"/>
      <c r="E115" s="681"/>
      <c r="F115" s="682"/>
      <c r="G115" s="681"/>
      <c r="H115" s="682"/>
      <c r="I115" s="681"/>
      <c r="J115" s="682"/>
      <c r="K115" s="63"/>
      <c r="L115" s="64"/>
      <c r="N115" s="696" t="str">
        <f t="shared" si="36"/>
        <v/>
      </c>
      <c r="O115" s="232" t="str">
        <f t="shared" si="37"/>
        <v/>
      </c>
      <c r="P115" s="232" t="str">
        <f t="shared" si="38"/>
        <v/>
      </c>
      <c r="Q115" s="232" t="str">
        <f t="shared" si="39"/>
        <v/>
      </c>
      <c r="R115" s="232" t="str">
        <f t="shared" si="40"/>
        <v/>
      </c>
      <c r="S115" s="232" t="str">
        <f t="shared" si="41"/>
        <v/>
      </c>
      <c r="T115" s="232" t="str">
        <f t="shared" si="42"/>
        <v/>
      </c>
      <c r="U115" s="232" t="str">
        <f t="shared" si="43"/>
        <v/>
      </c>
      <c r="V115" s="232" t="str">
        <f t="shared" si="44"/>
        <v/>
      </c>
      <c r="W115" s="232" t="str">
        <f t="shared" si="45"/>
        <v/>
      </c>
      <c r="X115" s="232" t="str">
        <f t="shared" si="46"/>
        <v/>
      </c>
      <c r="Y115" s="232" t="str">
        <f t="shared" si="47"/>
        <v/>
      </c>
      <c r="IQ115" s="693"/>
      <c r="IS115" s="232"/>
    </row>
    <row r="116" spans="1:253" ht="15.75" thickBot="1">
      <c r="A116" s="78"/>
      <c r="B116" s="78"/>
      <c r="C116" s="681"/>
      <c r="D116" s="682"/>
      <c r="E116" s="681"/>
      <c r="F116" s="682"/>
      <c r="G116" s="681"/>
      <c r="H116" s="682"/>
      <c r="I116" s="681"/>
      <c r="J116" s="682"/>
      <c r="K116" s="63"/>
      <c r="L116" s="64"/>
      <c r="N116" s="696" t="str">
        <f t="shared" si="36"/>
        <v/>
      </c>
      <c r="O116" s="232" t="str">
        <f t="shared" si="37"/>
        <v/>
      </c>
      <c r="P116" s="232" t="str">
        <f t="shared" si="38"/>
        <v/>
      </c>
      <c r="Q116" s="232" t="str">
        <f t="shared" si="39"/>
        <v/>
      </c>
      <c r="R116" s="232" t="str">
        <f t="shared" si="40"/>
        <v/>
      </c>
      <c r="S116" s="232" t="str">
        <f t="shared" si="41"/>
        <v/>
      </c>
      <c r="T116" s="232" t="str">
        <f t="shared" si="42"/>
        <v/>
      </c>
      <c r="U116" s="232" t="str">
        <f t="shared" si="43"/>
        <v/>
      </c>
      <c r="V116" s="232" t="str">
        <f t="shared" si="44"/>
        <v/>
      </c>
      <c r="W116" s="232" t="str">
        <f t="shared" si="45"/>
        <v/>
      </c>
      <c r="X116" s="232" t="str">
        <f t="shared" si="46"/>
        <v/>
      </c>
      <c r="Y116" s="232" t="str">
        <f t="shared" si="47"/>
        <v/>
      </c>
      <c r="IQ116" s="693"/>
      <c r="IS116" s="232"/>
    </row>
    <row r="117" spans="1:253" ht="15.75" thickBot="1">
      <c r="A117" s="78"/>
      <c r="B117" s="78"/>
      <c r="C117" s="681"/>
      <c r="D117" s="682"/>
      <c r="E117" s="681"/>
      <c r="F117" s="682"/>
      <c r="G117" s="681"/>
      <c r="H117" s="682"/>
      <c r="I117" s="681"/>
      <c r="J117" s="682"/>
      <c r="K117" s="63"/>
      <c r="L117" s="64"/>
      <c r="N117" s="696" t="str">
        <f t="shared" si="36"/>
        <v/>
      </c>
      <c r="O117" s="232" t="str">
        <f t="shared" si="37"/>
        <v/>
      </c>
      <c r="P117" s="232" t="str">
        <f t="shared" si="38"/>
        <v/>
      </c>
      <c r="Q117" s="232" t="str">
        <f t="shared" si="39"/>
        <v/>
      </c>
      <c r="R117" s="232" t="str">
        <f t="shared" si="40"/>
        <v/>
      </c>
      <c r="S117" s="232" t="str">
        <f t="shared" si="41"/>
        <v/>
      </c>
      <c r="T117" s="232" t="str">
        <f t="shared" si="42"/>
        <v/>
      </c>
      <c r="U117" s="232" t="str">
        <f t="shared" si="43"/>
        <v/>
      </c>
      <c r="V117" s="232" t="str">
        <f t="shared" si="44"/>
        <v/>
      </c>
      <c r="W117" s="232" t="str">
        <f t="shared" si="45"/>
        <v/>
      </c>
      <c r="X117" s="232" t="str">
        <f t="shared" si="46"/>
        <v/>
      </c>
      <c r="Y117" s="232" t="str">
        <f t="shared" si="47"/>
        <v/>
      </c>
      <c r="IQ117" s="693"/>
      <c r="IS117" s="232"/>
    </row>
    <row r="118" spans="1:253" ht="15.75" thickBot="1">
      <c r="A118" s="78"/>
      <c r="B118" s="78"/>
      <c r="C118" s="681"/>
      <c r="D118" s="682"/>
      <c r="E118" s="681"/>
      <c r="F118" s="682"/>
      <c r="G118" s="681"/>
      <c r="H118" s="682"/>
      <c r="I118" s="681"/>
      <c r="J118" s="682"/>
      <c r="K118" s="63"/>
      <c r="L118" s="64"/>
      <c r="N118" s="696" t="str">
        <f t="shared" si="36"/>
        <v/>
      </c>
      <c r="O118" s="232" t="str">
        <f t="shared" si="37"/>
        <v/>
      </c>
      <c r="P118" s="232" t="str">
        <f t="shared" si="38"/>
        <v/>
      </c>
      <c r="Q118" s="232" t="str">
        <f t="shared" si="39"/>
        <v/>
      </c>
      <c r="R118" s="232" t="str">
        <f t="shared" si="40"/>
        <v/>
      </c>
      <c r="S118" s="232" t="str">
        <f t="shared" si="41"/>
        <v/>
      </c>
      <c r="T118" s="232" t="str">
        <f t="shared" si="42"/>
        <v/>
      </c>
      <c r="U118" s="232" t="str">
        <f t="shared" si="43"/>
        <v/>
      </c>
      <c r="V118" s="232" t="str">
        <f t="shared" si="44"/>
        <v/>
      </c>
      <c r="W118" s="232" t="str">
        <f t="shared" si="45"/>
        <v/>
      </c>
      <c r="X118" s="232" t="str">
        <f t="shared" si="46"/>
        <v/>
      </c>
      <c r="Y118" s="232" t="str">
        <f t="shared" si="47"/>
        <v/>
      </c>
      <c r="IQ118" s="693"/>
      <c r="IS118" s="232"/>
    </row>
    <row r="119" spans="1:253" ht="15.75" thickBot="1">
      <c r="A119" s="78"/>
      <c r="B119" s="78"/>
      <c r="C119" s="681"/>
      <c r="D119" s="682"/>
      <c r="E119" s="681"/>
      <c r="F119" s="682"/>
      <c r="G119" s="681"/>
      <c r="H119" s="682"/>
      <c r="I119" s="681"/>
      <c r="J119" s="682"/>
      <c r="K119" s="63"/>
      <c r="L119" s="64"/>
      <c r="N119" s="696" t="str">
        <f t="shared" si="36"/>
        <v/>
      </c>
      <c r="O119" s="232" t="str">
        <f t="shared" si="37"/>
        <v/>
      </c>
      <c r="P119" s="232" t="str">
        <f t="shared" si="38"/>
        <v/>
      </c>
      <c r="Q119" s="232" t="str">
        <f t="shared" si="39"/>
        <v/>
      </c>
      <c r="R119" s="232" t="str">
        <f t="shared" si="40"/>
        <v/>
      </c>
      <c r="S119" s="232" t="str">
        <f t="shared" si="41"/>
        <v/>
      </c>
      <c r="T119" s="232" t="str">
        <f t="shared" si="42"/>
        <v/>
      </c>
      <c r="U119" s="232" t="str">
        <f t="shared" si="43"/>
        <v/>
      </c>
      <c r="V119" s="232" t="str">
        <f t="shared" si="44"/>
        <v/>
      </c>
      <c r="W119" s="232" t="str">
        <f t="shared" si="45"/>
        <v/>
      </c>
      <c r="X119" s="232" t="str">
        <f t="shared" si="46"/>
        <v/>
      </c>
      <c r="Y119" s="232" t="str">
        <f t="shared" si="47"/>
        <v/>
      </c>
      <c r="IQ119" s="693"/>
      <c r="IS119" s="232"/>
    </row>
    <row r="120" spans="1:253" ht="15.75" thickBot="1">
      <c r="A120" s="78"/>
      <c r="B120" s="78"/>
      <c r="C120" s="681"/>
      <c r="D120" s="682"/>
      <c r="E120" s="681"/>
      <c r="F120" s="682"/>
      <c r="G120" s="681"/>
      <c r="H120" s="682"/>
      <c r="I120" s="681"/>
      <c r="J120" s="682"/>
      <c r="K120" s="63"/>
      <c r="L120" s="64"/>
      <c r="N120" s="696" t="str">
        <f t="shared" si="36"/>
        <v/>
      </c>
      <c r="O120" s="232" t="str">
        <f t="shared" si="37"/>
        <v/>
      </c>
      <c r="P120" s="232" t="str">
        <f t="shared" si="38"/>
        <v/>
      </c>
      <c r="Q120" s="232" t="str">
        <f t="shared" si="39"/>
        <v/>
      </c>
      <c r="R120" s="232" t="str">
        <f t="shared" si="40"/>
        <v/>
      </c>
      <c r="S120" s="232" t="str">
        <f t="shared" si="41"/>
        <v/>
      </c>
      <c r="T120" s="232" t="str">
        <f t="shared" si="42"/>
        <v/>
      </c>
      <c r="U120" s="232" t="str">
        <f t="shared" si="43"/>
        <v/>
      </c>
      <c r="V120" s="232" t="str">
        <f t="shared" si="44"/>
        <v/>
      </c>
      <c r="W120" s="232" t="str">
        <f t="shared" si="45"/>
        <v/>
      </c>
      <c r="X120" s="232" t="str">
        <f t="shared" si="46"/>
        <v/>
      </c>
      <c r="Y120" s="232" t="str">
        <f t="shared" si="47"/>
        <v/>
      </c>
      <c r="IQ120" s="693"/>
      <c r="IS120" s="232"/>
    </row>
    <row r="121" spans="1:253" ht="15.75" thickBot="1">
      <c r="A121" s="78"/>
      <c r="B121" s="78"/>
      <c r="C121" s="681"/>
      <c r="D121" s="682"/>
      <c r="E121" s="681"/>
      <c r="F121" s="682"/>
      <c r="G121" s="681"/>
      <c r="H121" s="682"/>
      <c r="I121" s="681"/>
      <c r="J121" s="682"/>
      <c r="K121" s="63"/>
      <c r="L121" s="64"/>
      <c r="N121" s="696" t="str">
        <f t="shared" si="36"/>
        <v/>
      </c>
      <c r="O121" s="232" t="str">
        <f t="shared" si="37"/>
        <v/>
      </c>
      <c r="P121" s="232" t="str">
        <f t="shared" si="38"/>
        <v/>
      </c>
      <c r="Q121" s="232" t="str">
        <f t="shared" si="39"/>
        <v/>
      </c>
      <c r="R121" s="232" t="str">
        <f t="shared" si="40"/>
        <v/>
      </c>
      <c r="S121" s="232" t="str">
        <f t="shared" si="41"/>
        <v/>
      </c>
      <c r="T121" s="232" t="str">
        <f t="shared" si="42"/>
        <v/>
      </c>
      <c r="U121" s="232" t="str">
        <f t="shared" si="43"/>
        <v/>
      </c>
      <c r="V121" s="232" t="str">
        <f t="shared" si="44"/>
        <v/>
      </c>
      <c r="W121" s="232" t="str">
        <f t="shared" si="45"/>
        <v/>
      </c>
      <c r="X121" s="232" t="str">
        <f t="shared" si="46"/>
        <v/>
      </c>
      <c r="Y121" s="232" t="str">
        <f t="shared" si="47"/>
        <v/>
      </c>
      <c r="IQ121" s="693"/>
      <c r="IS121" s="232"/>
    </row>
    <row r="122" spans="1:253" ht="15.75" thickBot="1">
      <c r="A122" s="78"/>
      <c r="B122" s="78"/>
      <c r="C122" s="681"/>
      <c r="D122" s="682"/>
      <c r="E122" s="681"/>
      <c r="F122" s="682"/>
      <c r="G122" s="681"/>
      <c r="H122" s="682"/>
      <c r="I122" s="681"/>
      <c r="J122" s="682"/>
      <c r="K122" s="63"/>
      <c r="L122" s="64"/>
      <c r="N122" s="696" t="str">
        <f t="shared" si="36"/>
        <v/>
      </c>
      <c r="O122" s="232" t="str">
        <f t="shared" si="37"/>
        <v/>
      </c>
      <c r="P122" s="232" t="str">
        <f t="shared" si="38"/>
        <v/>
      </c>
      <c r="Q122" s="232" t="str">
        <f t="shared" si="39"/>
        <v/>
      </c>
      <c r="R122" s="232" t="str">
        <f t="shared" si="40"/>
        <v/>
      </c>
      <c r="S122" s="232" t="str">
        <f t="shared" si="41"/>
        <v/>
      </c>
      <c r="T122" s="232" t="str">
        <f t="shared" si="42"/>
        <v/>
      </c>
      <c r="U122" s="232" t="str">
        <f t="shared" si="43"/>
        <v/>
      </c>
      <c r="V122" s="232" t="str">
        <f t="shared" si="44"/>
        <v/>
      </c>
      <c r="W122" s="232" t="str">
        <f t="shared" si="45"/>
        <v/>
      </c>
      <c r="X122" s="232" t="str">
        <f t="shared" si="46"/>
        <v/>
      </c>
      <c r="Y122" s="232" t="str">
        <f t="shared" si="47"/>
        <v/>
      </c>
      <c r="IQ122" s="693"/>
      <c r="IS122" s="232"/>
    </row>
    <row r="123" spans="1:253" ht="15.75" thickBot="1">
      <c r="A123" s="78"/>
      <c r="B123" s="78"/>
      <c r="C123" s="681"/>
      <c r="D123" s="682"/>
      <c r="E123" s="681"/>
      <c r="F123" s="682"/>
      <c r="G123" s="681"/>
      <c r="H123" s="682"/>
      <c r="I123" s="681"/>
      <c r="J123" s="682"/>
      <c r="K123" s="63"/>
      <c r="L123" s="64"/>
      <c r="N123" s="696" t="str">
        <f t="shared" si="36"/>
        <v/>
      </c>
      <c r="O123" s="232" t="str">
        <f t="shared" si="37"/>
        <v/>
      </c>
      <c r="P123" s="232" t="str">
        <f t="shared" si="38"/>
        <v/>
      </c>
      <c r="Q123" s="232" t="str">
        <f t="shared" si="39"/>
        <v/>
      </c>
      <c r="R123" s="232" t="str">
        <f t="shared" si="40"/>
        <v/>
      </c>
      <c r="S123" s="232" t="str">
        <f t="shared" si="41"/>
        <v/>
      </c>
      <c r="T123" s="232" t="str">
        <f t="shared" si="42"/>
        <v/>
      </c>
      <c r="U123" s="232" t="str">
        <f t="shared" si="43"/>
        <v/>
      </c>
      <c r="V123" s="232" t="str">
        <f t="shared" si="44"/>
        <v/>
      </c>
      <c r="W123" s="232" t="str">
        <f t="shared" si="45"/>
        <v/>
      </c>
      <c r="X123" s="232" t="str">
        <f t="shared" si="46"/>
        <v/>
      </c>
      <c r="Y123" s="232" t="str">
        <f t="shared" si="47"/>
        <v/>
      </c>
      <c r="IQ123" s="693"/>
      <c r="IS123" s="232"/>
    </row>
    <row r="124" spans="1:253" ht="15.75" thickBot="1">
      <c r="A124" s="78"/>
      <c r="B124" s="78"/>
      <c r="C124" s="681"/>
      <c r="D124" s="682"/>
      <c r="E124" s="681"/>
      <c r="F124" s="682"/>
      <c r="G124" s="681"/>
      <c r="H124" s="682"/>
      <c r="I124" s="681"/>
      <c r="J124" s="682"/>
      <c r="K124" s="63"/>
      <c r="L124" s="64"/>
      <c r="N124" s="696" t="str">
        <f t="shared" si="36"/>
        <v/>
      </c>
      <c r="O124" s="232" t="str">
        <f t="shared" si="37"/>
        <v/>
      </c>
      <c r="P124" s="232" t="str">
        <f t="shared" si="38"/>
        <v/>
      </c>
      <c r="Q124" s="232" t="str">
        <f t="shared" si="39"/>
        <v/>
      </c>
      <c r="R124" s="232" t="str">
        <f t="shared" si="40"/>
        <v/>
      </c>
      <c r="S124" s="232" t="str">
        <f t="shared" si="41"/>
        <v/>
      </c>
      <c r="T124" s="232" t="str">
        <f t="shared" si="42"/>
        <v/>
      </c>
      <c r="U124" s="232" t="str">
        <f t="shared" si="43"/>
        <v/>
      </c>
      <c r="V124" s="232" t="str">
        <f t="shared" si="44"/>
        <v/>
      </c>
      <c r="W124" s="232" t="str">
        <f t="shared" si="45"/>
        <v/>
      </c>
      <c r="X124" s="232" t="str">
        <f t="shared" si="46"/>
        <v/>
      </c>
      <c r="Y124" s="232" t="str">
        <f t="shared" si="47"/>
        <v/>
      </c>
      <c r="IQ124" s="693"/>
      <c r="IS124" s="232"/>
    </row>
    <row r="125" spans="1:253" ht="15.75" thickBot="1">
      <c r="A125" s="78"/>
      <c r="B125" s="78"/>
      <c r="C125" s="681"/>
      <c r="D125" s="682"/>
      <c r="E125" s="681"/>
      <c r="F125" s="682"/>
      <c r="G125" s="681"/>
      <c r="H125" s="682"/>
      <c r="I125" s="681"/>
      <c r="J125" s="682"/>
      <c r="K125" s="63"/>
      <c r="L125" s="64"/>
      <c r="N125" s="696" t="str">
        <f t="shared" si="36"/>
        <v/>
      </c>
      <c r="O125" s="232" t="str">
        <f t="shared" si="37"/>
        <v/>
      </c>
      <c r="P125" s="232" t="str">
        <f t="shared" si="38"/>
        <v/>
      </c>
      <c r="Q125" s="232" t="str">
        <f t="shared" si="39"/>
        <v/>
      </c>
      <c r="R125" s="232" t="str">
        <f t="shared" si="40"/>
        <v/>
      </c>
      <c r="S125" s="232" t="str">
        <f t="shared" si="41"/>
        <v/>
      </c>
      <c r="T125" s="232" t="str">
        <f t="shared" si="42"/>
        <v/>
      </c>
      <c r="U125" s="232" t="str">
        <f t="shared" si="43"/>
        <v/>
      </c>
      <c r="V125" s="232" t="str">
        <f t="shared" si="44"/>
        <v/>
      </c>
      <c r="W125" s="232" t="str">
        <f t="shared" si="45"/>
        <v/>
      </c>
      <c r="X125" s="232" t="str">
        <f t="shared" si="46"/>
        <v/>
      </c>
      <c r="Y125" s="232" t="str">
        <f t="shared" si="47"/>
        <v/>
      </c>
      <c r="IQ125" s="693"/>
      <c r="IS125" s="232"/>
    </row>
    <row r="126" spans="1:253" ht="15.75" thickBot="1">
      <c r="A126" s="78"/>
      <c r="B126" s="78"/>
      <c r="C126" s="681"/>
      <c r="D126" s="682"/>
      <c r="E126" s="681"/>
      <c r="F126" s="682"/>
      <c r="G126" s="681"/>
      <c r="H126" s="682"/>
      <c r="I126" s="681"/>
      <c r="J126" s="682"/>
      <c r="K126" s="63"/>
      <c r="L126" s="64"/>
      <c r="N126" s="696" t="str">
        <f t="shared" si="36"/>
        <v/>
      </c>
      <c r="O126" s="232" t="str">
        <f t="shared" si="37"/>
        <v/>
      </c>
      <c r="P126" s="232" t="str">
        <f t="shared" si="38"/>
        <v/>
      </c>
      <c r="Q126" s="232" t="str">
        <f t="shared" si="39"/>
        <v/>
      </c>
      <c r="R126" s="232" t="str">
        <f t="shared" si="40"/>
        <v/>
      </c>
      <c r="S126" s="232" t="str">
        <f t="shared" si="41"/>
        <v/>
      </c>
      <c r="T126" s="232" t="str">
        <f t="shared" si="42"/>
        <v/>
      </c>
      <c r="U126" s="232" t="str">
        <f t="shared" si="43"/>
        <v/>
      </c>
      <c r="V126" s="232" t="str">
        <f t="shared" si="44"/>
        <v/>
      </c>
      <c r="W126" s="232" t="str">
        <f t="shared" si="45"/>
        <v/>
      </c>
      <c r="X126" s="232" t="str">
        <f t="shared" si="46"/>
        <v/>
      </c>
      <c r="Y126" s="232" t="str">
        <f t="shared" si="47"/>
        <v/>
      </c>
      <c r="IQ126" s="693"/>
      <c r="IS126" s="232"/>
    </row>
    <row r="127" spans="1:253" ht="15.75" thickBot="1">
      <c r="A127" s="78"/>
      <c r="B127" s="78"/>
      <c r="C127" s="681"/>
      <c r="D127" s="682"/>
      <c r="E127" s="681"/>
      <c r="F127" s="682"/>
      <c r="G127" s="681"/>
      <c r="H127" s="682"/>
      <c r="I127" s="681"/>
      <c r="J127" s="682"/>
      <c r="K127" s="63"/>
      <c r="L127" s="64"/>
      <c r="N127" s="696" t="str">
        <f t="shared" si="36"/>
        <v/>
      </c>
      <c r="O127" s="232" t="str">
        <f t="shared" si="37"/>
        <v/>
      </c>
      <c r="P127" s="232" t="str">
        <f t="shared" si="38"/>
        <v/>
      </c>
      <c r="Q127" s="232" t="str">
        <f t="shared" si="39"/>
        <v/>
      </c>
      <c r="R127" s="232" t="str">
        <f t="shared" si="40"/>
        <v/>
      </c>
      <c r="S127" s="232" t="str">
        <f t="shared" si="41"/>
        <v/>
      </c>
      <c r="T127" s="232" t="str">
        <f t="shared" si="42"/>
        <v/>
      </c>
      <c r="U127" s="232" t="str">
        <f t="shared" si="43"/>
        <v/>
      </c>
      <c r="V127" s="232" t="str">
        <f t="shared" si="44"/>
        <v/>
      </c>
      <c r="W127" s="232" t="str">
        <f t="shared" si="45"/>
        <v/>
      </c>
      <c r="X127" s="232" t="str">
        <f t="shared" si="46"/>
        <v/>
      </c>
      <c r="Y127" s="232" t="str">
        <f t="shared" si="47"/>
        <v/>
      </c>
    </row>
    <row r="128" spans="1:253" ht="15.75" thickBot="1">
      <c r="A128" s="78"/>
      <c r="B128" s="78"/>
      <c r="C128" s="681"/>
      <c r="D128" s="682"/>
      <c r="E128" s="681"/>
      <c r="F128" s="682"/>
      <c r="G128" s="681"/>
      <c r="H128" s="682"/>
      <c r="I128" s="681"/>
      <c r="J128" s="682"/>
      <c r="K128" s="63"/>
      <c r="L128" s="64"/>
      <c r="N128" s="696" t="str">
        <f t="shared" si="36"/>
        <v/>
      </c>
      <c r="O128" s="232" t="str">
        <f t="shared" si="37"/>
        <v/>
      </c>
      <c r="P128" s="232" t="str">
        <f t="shared" si="38"/>
        <v/>
      </c>
      <c r="Q128" s="232" t="str">
        <f t="shared" si="39"/>
        <v/>
      </c>
      <c r="R128" s="232" t="str">
        <f t="shared" si="40"/>
        <v/>
      </c>
      <c r="S128" s="232" t="str">
        <f t="shared" si="41"/>
        <v/>
      </c>
      <c r="T128" s="232" t="str">
        <f t="shared" si="42"/>
        <v/>
      </c>
      <c r="U128" s="232" t="str">
        <f t="shared" si="43"/>
        <v/>
      </c>
      <c r="V128" s="232" t="str">
        <f t="shared" si="44"/>
        <v/>
      </c>
      <c r="W128" s="232" t="str">
        <f t="shared" si="45"/>
        <v/>
      </c>
      <c r="X128" s="232" t="str">
        <f t="shared" si="46"/>
        <v/>
      </c>
      <c r="Y128" s="232" t="str">
        <f t="shared" si="47"/>
        <v/>
      </c>
    </row>
    <row r="129" spans="1:25" ht="15.75" thickBot="1">
      <c r="A129" s="78"/>
      <c r="B129" s="78"/>
      <c r="C129" s="681"/>
      <c r="D129" s="682"/>
      <c r="E129" s="681"/>
      <c r="F129" s="682"/>
      <c r="G129" s="681"/>
      <c r="H129" s="682"/>
      <c r="I129" s="681"/>
      <c r="J129" s="682"/>
      <c r="K129" s="63"/>
      <c r="L129" s="64"/>
      <c r="N129" s="696" t="str">
        <f t="shared" si="36"/>
        <v/>
      </c>
      <c r="O129" s="232" t="str">
        <f t="shared" si="37"/>
        <v/>
      </c>
      <c r="P129" s="232" t="str">
        <f t="shared" si="38"/>
        <v/>
      </c>
      <c r="Q129" s="232" t="str">
        <f t="shared" si="39"/>
        <v/>
      </c>
      <c r="R129" s="232" t="str">
        <f t="shared" si="40"/>
        <v/>
      </c>
      <c r="S129" s="232" t="str">
        <f t="shared" si="41"/>
        <v/>
      </c>
      <c r="T129" s="232" t="str">
        <f t="shared" si="42"/>
        <v/>
      </c>
      <c r="U129" s="232" t="str">
        <f t="shared" si="43"/>
        <v/>
      </c>
      <c r="V129" s="232" t="str">
        <f t="shared" si="44"/>
        <v/>
      </c>
      <c r="W129" s="232" t="str">
        <f t="shared" si="45"/>
        <v/>
      </c>
      <c r="X129" s="232" t="str">
        <f t="shared" si="46"/>
        <v/>
      </c>
      <c r="Y129" s="232" t="str">
        <f t="shared" si="47"/>
        <v/>
      </c>
    </row>
    <row r="130" spans="1:25" ht="15.75" thickBot="1">
      <c r="A130" s="78"/>
      <c r="B130" s="78"/>
      <c r="C130" s="681"/>
      <c r="D130" s="682"/>
      <c r="E130" s="681"/>
      <c r="F130" s="682"/>
      <c r="G130" s="681"/>
      <c r="H130" s="682"/>
      <c r="I130" s="681"/>
      <c r="J130" s="682"/>
      <c r="K130" s="63"/>
      <c r="L130" s="64"/>
      <c r="N130" s="696" t="str">
        <f t="shared" si="36"/>
        <v/>
      </c>
      <c r="O130" s="232" t="str">
        <f t="shared" si="37"/>
        <v/>
      </c>
      <c r="P130" s="232" t="str">
        <f t="shared" si="38"/>
        <v/>
      </c>
      <c r="Q130" s="232" t="str">
        <f t="shared" si="39"/>
        <v/>
      </c>
      <c r="R130" s="232" t="str">
        <f t="shared" si="40"/>
        <v/>
      </c>
      <c r="S130" s="232" t="str">
        <f t="shared" si="41"/>
        <v/>
      </c>
      <c r="T130" s="232" t="str">
        <f t="shared" si="42"/>
        <v/>
      </c>
      <c r="U130" s="232" t="str">
        <f t="shared" si="43"/>
        <v/>
      </c>
      <c r="V130" s="232" t="str">
        <f t="shared" si="44"/>
        <v/>
      </c>
      <c r="W130" s="232" t="str">
        <f t="shared" si="45"/>
        <v/>
      </c>
      <c r="X130" s="232" t="str">
        <f t="shared" si="46"/>
        <v/>
      </c>
      <c r="Y130" s="232" t="str">
        <f t="shared" si="47"/>
        <v/>
      </c>
    </row>
    <row r="131" spans="1:25" ht="15.75" thickBot="1">
      <c r="A131" s="78"/>
      <c r="B131" s="78"/>
      <c r="C131" s="681"/>
      <c r="D131" s="682"/>
      <c r="E131" s="681"/>
      <c r="F131" s="682"/>
      <c r="G131" s="681"/>
      <c r="H131" s="682"/>
      <c r="I131" s="681"/>
      <c r="J131" s="682"/>
      <c r="K131" s="63"/>
      <c r="L131" s="64"/>
      <c r="N131" s="696" t="str">
        <f t="shared" si="36"/>
        <v/>
      </c>
      <c r="O131" s="232" t="str">
        <f t="shared" si="37"/>
        <v/>
      </c>
      <c r="P131" s="232" t="str">
        <f t="shared" si="38"/>
        <v/>
      </c>
      <c r="Q131" s="232" t="str">
        <f t="shared" si="39"/>
        <v/>
      </c>
      <c r="R131" s="232" t="str">
        <f t="shared" si="40"/>
        <v/>
      </c>
      <c r="S131" s="232" t="str">
        <f t="shared" si="41"/>
        <v/>
      </c>
      <c r="T131" s="232" t="str">
        <f t="shared" si="42"/>
        <v/>
      </c>
      <c r="U131" s="232" t="str">
        <f t="shared" si="43"/>
        <v/>
      </c>
      <c r="V131" s="232" t="str">
        <f t="shared" si="44"/>
        <v/>
      </c>
      <c r="W131" s="232" t="str">
        <f t="shared" si="45"/>
        <v/>
      </c>
      <c r="X131" s="232" t="str">
        <f t="shared" si="46"/>
        <v/>
      </c>
      <c r="Y131" s="232" t="str">
        <f t="shared" si="47"/>
        <v/>
      </c>
    </row>
    <row r="132" spans="1:25" ht="15.75" thickBot="1">
      <c r="A132" s="78"/>
      <c r="B132" s="78"/>
      <c r="C132" s="681"/>
      <c r="D132" s="682"/>
      <c r="E132" s="681"/>
      <c r="F132" s="682"/>
      <c r="G132" s="681"/>
      <c r="H132" s="682"/>
      <c r="I132" s="681"/>
      <c r="J132" s="682"/>
      <c r="K132" s="63"/>
      <c r="L132" s="64"/>
      <c r="N132" s="696" t="str">
        <f t="shared" si="36"/>
        <v/>
      </c>
      <c r="O132" s="232" t="str">
        <f t="shared" si="37"/>
        <v/>
      </c>
      <c r="P132" s="232" t="str">
        <f t="shared" si="38"/>
        <v/>
      </c>
      <c r="Q132" s="232" t="str">
        <f t="shared" si="39"/>
        <v/>
      </c>
      <c r="R132" s="232" t="str">
        <f t="shared" si="40"/>
        <v/>
      </c>
      <c r="S132" s="232" t="str">
        <f t="shared" si="41"/>
        <v/>
      </c>
      <c r="T132" s="232" t="str">
        <f t="shared" si="42"/>
        <v/>
      </c>
      <c r="U132" s="232" t="str">
        <f t="shared" si="43"/>
        <v/>
      </c>
      <c r="V132" s="232" t="str">
        <f t="shared" si="44"/>
        <v/>
      </c>
      <c r="W132" s="232" t="str">
        <f t="shared" si="45"/>
        <v/>
      </c>
      <c r="X132" s="232" t="str">
        <f t="shared" si="46"/>
        <v/>
      </c>
      <c r="Y132" s="232" t="str">
        <f t="shared" si="47"/>
        <v/>
      </c>
    </row>
    <row r="133" spans="1:25" ht="15.75" thickBot="1">
      <c r="A133" s="78"/>
      <c r="B133" s="78"/>
      <c r="C133" s="681"/>
      <c r="D133" s="682"/>
      <c r="E133" s="681"/>
      <c r="F133" s="682"/>
      <c r="G133" s="681"/>
      <c r="H133" s="682"/>
      <c r="I133" s="681"/>
      <c r="J133" s="682"/>
      <c r="K133" s="63"/>
      <c r="L133" s="64"/>
      <c r="N133" s="696" t="str">
        <f t="shared" si="36"/>
        <v/>
      </c>
      <c r="O133" s="232" t="str">
        <f t="shared" si="37"/>
        <v/>
      </c>
      <c r="P133" s="232" t="str">
        <f t="shared" si="38"/>
        <v/>
      </c>
      <c r="Q133" s="232" t="str">
        <f t="shared" si="39"/>
        <v/>
      </c>
      <c r="R133" s="232" t="str">
        <f t="shared" si="40"/>
        <v/>
      </c>
      <c r="S133" s="232" t="str">
        <f t="shared" si="41"/>
        <v/>
      </c>
      <c r="T133" s="232" t="str">
        <f t="shared" si="42"/>
        <v/>
      </c>
      <c r="U133" s="232" t="str">
        <f t="shared" si="43"/>
        <v/>
      </c>
      <c r="V133" s="232" t="str">
        <f t="shared" si="44"/>
        <v/>
      </c>
      <c r="W133" s="232" t="str">
        <f t="shared" si="45"/>
        <v/>
      </c>
      <c r="X133" s="232" t="str">
        <f t="shared" si="46"/>
        <v/>
      </c>
      <c r="Y133" s="232" t="str">
        <f t="shared" si="47"/>
        <v/>
      </c>
    </row>
    <row r="134" spans="1:25" ht="15.75" thickBot="1">
      <c r="A134" s="78"/>
      <c r="B134" s="78"/>
      <c r="C134" s="681"/>
      <c r="D134" s="682"/>
      <c r="E134" s="681"/>
      <c r="F134" s="682"/>
      <c r="G134" s="681"/>
      <c r="H134" s="682"/>
      <c r="I134" s="681"/>
      <c r="J134" s="682"/>
      <c r="K134" s="63"/>
      <c r="L134" s="64"/>
      <c r="N134" s="696" t="str">
        <f t="shared" si="36"/>
        <v/>
      </c>
      <c r="O134" s="232" t="str">
        <f t="shared" si="37"/>
        <v/>
      </c>
      <c r="P134" s="232" t="str">
        <f t="shared" si="38"/>
        <v/>
      </c>
      <c r="Q134" s="232" t="str">
        <f t="shared" si="39"/>
        <v/>
      </c>
      <c r="R134" s="232" t="str">
        <f t="shared" si="40"/>
        <v/>
      </c>
      <c r="S134" s="232" t="str">
        <f t="shared" si="41"/>
        <v/>
      </c>
      <c r="T134" s="232" t="str">
        <f t="shared" si="42"/>
        <v/>
      </c>
      <c r="U134" s="232" t="str">
        <f t="shared" si="43"/>
        <v/>
      </c>
      <c r="V134" s="232" t="str">
        <f t="shared" si="44"/>
        <v/>
      </c>
      <c r="W134" s="232" t="str">
        <f t="shared" si="45"/>
        <v/>
      </c>
      <c r="X134" s="232" t="str">
        <f t="shared" si="46"/>
        <v/>
      </c>
      <c r="Y134" s="232" t="str">
        <f t="shared" si="47"/>
        <v/>
      </c>
    </row>
    <row r="135" spans="1:25" ht="15.75" thickBot="1">
      <c r="A135" s="78"/>
      <c r="B135" s="78"/>
      <c r="C135" s="681"/>
      <c r="D135" s="682"/>
      <c r="E135" s="681"/>
      <c r="F135" s="682"/>
      <c r="G135" s="681"/>
      <c r="H135" s="682"/>
      <c r="I135" s="681"/>
      <c r="J135" s="682"/>
      <c r="K135" s="63"/>
      <c r="L135" s="64"/>
      <c r="N135" s="696" t="str">
        <f t="shared" si="36"/>
        <v/>
      </c>
      <c r="O135" s="232" t="str">
        <f t="shared" si="37"/>
        <v/>
      </c>
      <c r="P135" s="232" t="str">
        <f t="shared" si="38"/>
        <v/>
      </c>
      <c r="Q135" s="232" t="str">
        <f t="shared" si="39"/>
        <v/>
      </c>
      <c r="R135" s="232" t="str">
        <f t="shared" si="40"/>
        <v/>
      </c>
      <c r="S135" s="232" t="str">
        <f t="shared" si="41"/>
        <v/>
      </c>
      <c r="T135" s="232" t="str">
        <f t="shared" si="42"/>
        <v/>
      </c>
      <c r="U135" s="232" t="str">
        <f t="shared" si="43"/>
        <v/>
      </c>
      <c r="V135" s="232" t="str">
        <f t="shared" si="44"/>
        <v/>
      </c>
      <c r="W135" s="232" t="str">
        <f t="shared" si="45"/>
        <v/>
      </c>
      <c r="X135" s="232" t="str">
        <f t="shared" si="46"/>
        <v/>
      </c>
      <c r="Y135" s="232" t="str">
        <f t="shared" si="47"/>
        <v/>
      </c>
    </row>
    <row r="136" spans="1:25" ht="15.75" thickBot="1">
      <c r="A136" s="78"/>
      <c r="B136" s="78"/>
      <c r="C136" s="681"/>
      <c r="D136" s="682"/>
      <c r="E136" s="681"/>
      <c r="F136" s="682"/>
      <c r="G136" s="681"/>
      <c r="H136" s="682"/>
      <c r="I136" s="681"/>
      <c r="J136" s="682"/>
      <c r="K136" s="63"/>
      <c r="L136" s="64"/>
      <c r="N136" s="696" t="str">
        <f t="shared" si="36"/>
        <v/>
      </c>
      <c r="O136" s="232" t="str">
        <f t="shared" si="37"/>
        <v/>
      </c>
      <c r="P136" s="232" t="str">
        <f t="shared" si="38"/>
        <v/>
      </c>
      <c r="Q136" s="232" t="str">
        <f t="shared" si="39"/>
        <v/>
      </c>
      <c r="R136" s="232" t="str">
        <f t="shared" si="40"/>
        <v/>
      </c>
      <c r="S136" s="232" t="str">
        <f t="shared" si="41"/>
        <v/>
      </c>
      <c r="T136" s="232" t="str">
        <f t="shared" si="42"/>
        <v/>
      </c>
      <c r="U136" s="232" t="str">
        <f t="shared" si="43"/>
        <v/>
      </c>
      <c r="V136" s="232" t="str">
        <f t="shared" si="44"/>
        <v/>
      </c>
      <c r="W136" s="232" t="str">
        <f t="shared" si="45"/>
        <v/>
      </c>
      <c r="X136" s="232" t="str">
        <f t="shared" si="46"/>
        <v/>
      </c>
      <c r="Y136" s="232" t="str">
        <f t="shared" si="47"/>
        <v/>
      </c>
    </row>
  </sheetData>
  <sheetProtection password="C41E" sheet="1" objects="1" scenarios="1" selectLockedCells="1"/>
  <mergeCells count="8">
    <mergeCell ref="A3:A5"/>
    <mergeCell ref="B3:B5"/>
    <mergeCell ref="C3:L3"/>
    <mergeCell ref="C4:D4"/>
    <mergeCell ref="E4:F4"/>
    <mergeCell ref="G4:H4"/>
    <mergeCell ref="I4:J4"/>
    <mergeCell ref="K4:L4"/>
  </mergeCells>
  <conditionalFormatting sqref="N2">
    <cfRule type="cellIs" dxfId="61" priority="8" stopIfTrue="1" operator="equal">
      <formula>"НОРМА"</formula>
    </cfRule>
    <cfRule type="cellIs" dxfId="60" priority="9" stopIfTrue="1" operator="equal">
      <formula>"ОШИБКИ"</formula>
    </cfRule>
  </conditionalFormatting>
  <conditionalFormatting sqref="C7:C136 E7:E136 G7:G136 I7:I136 K7:K136">
    <cfRule type="expression" dxfId="59" priority="10" stopIfTrue="1">
      <formula>OR(ISTEXT(C7),C7&lt;0)</formula>
    </cfRule>
    <cfRule type="expression" dxfId="58" priority="11" stopIfTrue="1">
      <formula>C7&lt;&gt;ROUND(C7,0)</formula>
    </cfRule>
  </conditionalFormatting>
  <conditionalFormatting sqref="D7:D136 F7:F136 H7:H136 J7:J136 L7:L136">
    <cfRule type="expression" dxfId="57" priority="12" stopIfTrue="1">
      <formula>OR(ISTEXT(D7),D7&lt;0,D7&gt;1)</formula>
    </cfRule>
    <cfRule type="expression" dxfId="56" priority="13" stopIfTrue="1">
      <formula>D7&lt;&gt;ROUND(D7,3)</formula>
    </cfRule>
    <cfRule type="expression" dxfId="55" priority="14" stopIfTrue="1">
      <formula>AND(C7=0,D7&gt;0)</formula>
    </cfRule>
  </conditionalFormatting>
  <dataValidations count="2">
    <dataValidation type="whole" errorStyle="information" operator="greaterThanOrEqual" showInputMessage="1" showErrorMessage="1" error="недопустимое значение" sqref="C7:C136 E7:E136 G7:G136 I7:I136 K7:K136">
      <formula1>0</formula1>
    </dataValidation>
    <dataValidation type="decimal" errorStyle="information" showInputMessage="1" showErrorMessage="1" error="недопустимое значение" sqref="D7:D136 F7:F136 H7:H136 J7:J136 L7:L136">
      <formula1>0</formula1>
      <formula2>1</formula2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/>
  <dimension ref="A1:IS41"/>
  <sheetViews>
    <sheetView zoomScaleNormal="100" workbookViewId="0">
      <selection activeCell="D38" sqref="D38:E38"/>
    </sheetView>
  </sheetViews>
  <sheetFormatPr defaultColWidth="0" defaultRowHeight="15" zeroHeight="1"/>
  <cols>
    <col min="1" max="1" width="37" style="16" customWidth="1"/>
    <col min="2" max="4" width="20.7109375" style="16" customWidth="1"/>
    <col min="5" max="5" width="8.85546875" style="16" customWidth="1"/>
    <col min="6" max="6" width="17.28515625" style="16" bestFit="1" customWidth="1"/>
    <col min="7" max="7" width="15.85546875" style="16" bestFit="1" customWidth="1"/>
    <col min="8" max="8" width="8.85546875" style="16" hidden="1" customWidth="1"/>
    <col min="9" max="9" width="60.7109375" style="16" customWidth="1"/>
    <col min="10" max="26" width="8.85546875" style="195" hidden="1" customWidth="1"/>
    <col min="27" max="27" width="18.28515625" style="195" hidden="1" customWidth="1"/>
    <col min="28" max="28" width="18.5703125" style="195" hidden="1" customWidth="1"/>
    <col min="29" max="29" width="18.42578125" style="195" hidden="1" customWidth="1"/>
    <col min="30" max="251" width="8.85546875" style="195" hidden="1" customWidth="1"/>
    <col min="252" max="252" width="7.28515625" style="195" hidden="1" customWidth="1"/>
    <col min="253" max="253" width="8.85546875" style="216" hidden="1" customWidth="1"/>
    <col min="254" max="16384" width="8.85546875" style="195" hidden="1"/>
  </cols>
  <sheetData>
    <row r="1" spans="1:253" ht="18.75">
      <c r="A1" s="328" t="s">
        <v>494</v>
      </c>
      <c r="B1" s="328"/>
      <c r="C1" s="328"/>
      <c r="D1" s="328"/>
      <c r="E1" s="390"/>
      <c r="F1" s="390"/>
    </row>
    <row r="2" spans="1:253" s="196" customFormat="1" ht="18.75">
      <c r="A2" s="335" t="s">
        <v>466</v>
      </c>
      <c r="B2" s="335"/>
      <c r="C2" s="335"/>
      <c r="D2" s="335"/>
      <c r="E2" s="391"/>
      <c r="F2" s="391"/>
      <c r="G2" s="391"/>
      <c r="H2" s="17"/>
      <c r="I2" s="43" t="str">
        <f ca="1">IF(COUNTBLANK($I$5:$I$39)=35,"НОРМА","ОШИБКИ")</f>
        <v>НОРМА</v>
      </c>
      <c r="IR2" s="196" t="str">
        <f ca="1">IF(COUNTBLANK($I$5:$I$39)=35,"НОРМА","ОШИБКИ")</f>
        <v>НОРМА</v>
      </c>
    </row>
    <row r="3" spans="1:253" ht="18.75">
      <c r="A3" s="328" t="s">
        <v>495</v>
      </c>
      <c r="B3" s="328"/>
      <c r="C3" s="328"/>
      <c r="D3" s="328"/>
    </row>
    <row r="4" spans="1:253" ht="15.75" thickBot="1"/>
    <row r="5" spans="1:253" ht="24.95" customHeight="1" thickTop="1">
      <c r="A5" s="916" t="s">
        <v>245</v>
      </c>
      <c r="B5" s="806" t="s">
        <v>360</v>
      </c>
      <c r="C5" s="806" t="s">
        <v>246</v>
      </c>
      <c r="D5" s="918" t="s">
        <v>247</v>
      </c>
      <c r="E5" s="21"/>
      <c r="I5" s="213" t="str">
        <f ca="1">IF(RIGHT(CELL("имяфайла",$A$1),LEN(CELL("имяфайла",$A$1))-SEARCH("]",CELL("имяфайла",$A$1)))&lt;&gt;"19","название листа нельзя менять","")</f>
        <v/>
      </c>
      <c r="J5" s="213"/>
      <c r="K5" s="213"/>
      <c r="L5" s="213"/>
      <c r="IR5" s="216"/>
      <c r="IS5" s="195"/>
    </row>
    <row r="6" spans="1:253" ht="24.95" customHeight="1" thickBot="1">
      <c r="A6" s="917"/>
      <c r="B6" s="807"/>
      <c r="C6" s="807"/>
      <c r="D6" s="919"/>
      <c r="E6" s="21"/>
      <c r="I6" s="195"/>
      <c r="IR6" s="216"/>
      <c r="IS6" s="195"/>
    </row>
    <row r="7" spans="1:253" ht="24.95" customHeight="1" thickBot="1">
      <c r="A7" s="675">
        <v>1</v>
      </c>
      <c r="B7" s="523">
        <v>2</v>
      </c>
      <c r="C7" s="523">
        <v>3</v>
      </c>
      <c r="D7" s="524">
        <v>4</v>
      </c>
      <c r="E7" s="21"/>
      <c r="I7" s="195"/>
      <c r="IQ7" s="195">
        <f ca="1">IF($IR$2="ОШИБКИ",1,0)</f>
        <v>0</v>
      </c>
      <c r="IR7" s="541">
        <f ca="1">IF($IR$2="ОШИБКИ",1,0)</f>
        <v>0</v>
      </c>
      <c r="IS7" s="195"/>
    </row>
    <row r="8" spans="1:253" ht="24.95" customHeight="1">
      <c r="A8" s="684" t="s">
        <v>248</v>
      </c>
      <c r="B8" s="526"/>
      <c r="C8" s="526"/>
      <c r="D8" s="527"/>
      <c r="E8" s="21"/>
      <c r="I8" s="534" t="str">
        <f t="shared" ref="I8:I31" si="0">IF(AND($J8="",$K8="",$L8="",$M8="",$N8="",$O8=""),"",$J8&amp;"|"&amp;$K8&amp;"|"&amp;$L8&amp;"|"&amp;$M8&amp;"|"&amp;$N8&amp;"|"&amp;$O8)</f>
        <v/>
      </c>
      <c r="J8" s="196" t="str">
        <f t="shared" ref="J8:J31" si="1">IF(NOT(ISNONTEXT($B8)),$B8&amp;" не числовые данные",IF(AND($B8&gt;=0,$B8=ROUND($B8,2)),"",$B8&amp;" недопустимое значение"))</f>
        <v/>
      </c>
      <c r="K8" s="196" t="str">
        <f t="shared" ref="K8:K31" si="2">IF(NOT(ISNONTEXT($B8)),$B8&amp;" не числовые данные",IF(NOT(ISNONTEXT($C8)),$C8&amp;" не числовые данные",IF(AND($C8&gt;=0,$C8&lt;=$B8),""," занятых больше, чем штатных")))</f>
        <v/>
      </c>
      <c r="L8" s="196" t="str">
        <f t="shared" ref="L8:L31" si="3">IF(NOT(ISNONTEXT($C8)),$C8&amp;" не числовые данные",IF(AND($C8&gt;=0,$C8=ROUND($C8,2)),"",$C8&amp;" больше 2 знаков после запятой"))</f>
        <v/>
      </c>
      <c r="M8" s="195" t="str">
        <f t="shared" ref="M8:M31" si="4">IF(NOT(ISNONTEXT($D8)),$D8&amp;" не числовые данные",IF(NOT(ISNONTEXT($B8)),$B8&amp;" не числовые данные",IF(AND($D8&lt;=10*$B8,$D8&gt;=0,$D8=ROUND($D8,0)),"",$D8&amp;" значение вне интервала допустимых значений")))</f>
        <v/>
      </c>
      <c r="N8" s="196"/>
      <c r="O8" s="196" t="str">
        <f t="shared" ref="O8:O31" si="5">IF(AND($C8=0,$D8&lt;&gt;0),"физических лиц не должно быть","")</f>
        <v/>
      </c>
      <c r="P8" s="196"/>
      <c r="IR8" s="216"/>
      <c r="IS8" s="195"/>
    </row>
    <row r="9" spans="1:253" ht="24.95" customHeight="1">
      <c r="A9" s="685" t="s">
        <v>249</v>
      </c>
      <c r="B9" s="525"/>
      <c r="C9" s="525"/>
      <c r="D9" s="528"/>
      <c r="E9" s="21"/>
      <c r="I9" s="674" t="str">
        <f t="shared" si="0"/>
        <v/>
      </c>
      <c r="J9" s="215" t="str">
        <f t="shared" si="1"/>
        <v/>
      </c>
      <c r="K9" s="215" t="str">
        <f t="shared" si="2"/>
        <v/>
      </c>
      <c r="L9" s="215" t="str">
        <f t="shared" si="3"/>
        <v/>
      </c>
      <c r="M9" s="214" t="str">
        <f t="shared" si="4"/>
        <v/>
      </c>
      <c r="N9" s="214" t="str">
        <f>IF(OR($B9&gt;$B8,$C9&gt;$C8,$D9&gt;$D8),"в т.ч. больше, чем всего","")</f>
        <v/>
      </c>
      <c r="O9" s="195" t="str">
        <f t="shared" si="5"/>
        <v/>
      </c>
      <c r="IR9" s="216"/>
      <c r="IS9" s="195"/>
    </row>
    <row r="10" spans="1:253" ht="24.95" customHeight="1">
      <c r="A10" s="685" t="s">
        <v>250</v>
      </c>
      <c r="B10" s="525"/>
      <c r="C10" s="525"/>
      <c r="D10" s="528"/>
      <c r="E10" s="21"/>
      <c r="I10" s="534" t="str">
        <f t="shared" si="0"/>
        <v/>
      </c>
      <c r="J10" s="196" t="str">
        <f t="shared" si="1"/>
        <v/>
      </c>
      <c r="K10" s="196" t="str">
        <f t="shared" si="2"/>
        <v/>
      </c>
      <c r="L10" s="195" t="str">
        <f t="shared" si="3"/>
        <v/>
      </c>
      <c r="M10" s="195" t="str">
        <f t="shared" si="4"/>
        <v/>
      </c>
      <c r="O10" s="195" t="str">
        <f t="shared" si="5"/>
        <v/>
      </c>
      <c r="IR10" s="216"/>
      <c r="IS10" s="195"/>
    </row>
    <row r="11" spans="1:253" ht="24.95" customHeight="1">
      <c r="A11" s="685" t="s">
        <v>249</v>
      </c>
      <c r="B11" s="525"/>
      <c r="C11" s="525"/>
      <c r="D11" s="528"/>
      <c r="E11" s="21"/>
      <c r="I11" s="534" t="str">
        <f t="shared" si="0"/>
        <v/>
      </c>
      <c r="J11" s="196" t="str">
        <f t="shared" si="1"/>
        <v/>
      </c>
      <c r="K11" s="196" t="str">
        <f t="shared" si="2"/>
        <v/>
      </c>
      <c r="L11" s="195" t="str">
        <f t="shared" si="3"/>
        <v/>
      </c>
      <c r="M11" s="195" t="str">
        <f t="shared" si="4"/>
        <v/>
      </c>
      <c r="N11" s="195" t="str">
        <f>IF(OR($B11&gt;$B10,$C11&gt;$C10,$D11&gt;$D10),"в т.ч. больше, чем всего","")</f>
        <v/>
      </c>
      <c r="O11" s="195" t="str">
        <f t="shared" si="5"/>
        <v/>
      </c>
      <c r="IR11" s="216"/>
      <c r="IS11" s="195"/>
    </row>
    <row r="12" spans="1:253" ht="24.95" customHeight="1">
      <c r="A12" s="685" t="s">
        <v>251</v>
      </c>
      <c r="B12" s="525"/>
      <c r="C12" s="525"/>
      <c r="D12" s="528"/>
      <c r="E12" s="21"/>
      <c r="F12" s="45"/>
      <c r="I12" s="534" t="str">
        <f t="shared" si="0"/>
        <v/>
      </c>
      <c r="J12" s="196" t="str">
        <f t="shared" si="1"/>
        <v/>
      </c>
      <c r="K12" s="196" t="str">
        <f t="shared" si="2"/>
        <v/>
      </c>
      <c r="L12" s="195" t="str">
        <f t="shared" si="3"/>
        <v/>
      </c>
      <c r="M12" s="195" t="str">
        <f t="shared" si="4"/>
        <v/>
      </c>
      <c r="O12" s="195" t="str">
        <f t="shared" si="5"/>
        <v/>
      </c>
      <c r="IR12" s="216"/>
      <c r="IS12" s="195"/>
    </row>
    <row r="13" spans="1:253" ht="24.95" customHeight="1">
      <c r="A13" s="685" t="s">
        <v>249</v>
      </c>
      <c r="B13" s="525"/>
      <c r="C13" s="525"/>
      <c r="D13" s="528"/>
      <c r="E13" s="21"/>
      <c r="F13" s="45"/>
      <c r="I13" s="534" t="str">
        <f t="shared" si="0"/>
        <v/>
      </c>
      <c r="J13" s="196" t="str">
        <f t="shared" si="1"/>
        <v/>
      </c>
      <c r="K13" s="196" t="str">
        <f t="shared" si="2"/>
        <v/>
      </c>
      <c r="L13" s="195" t="str">
        <f t="shared" si="3"/>
        <v/>
      </c>
      <c r="M13" s="195" t="str">
        <f t="shared" si="4"/>
        <v/>
      </c>
      <c r="N13" s="195" t="str">
        <f>IF(OR($B13&gt;$B12,$C13&gt;$C12,$D13&gt;$D12),"в т.ч. больше, чем всего","")</f>
        <v/>
      </c>
      <c r="O13" s="195" t="str">
        <f t="shared" si="5"/>
        <v/>
      </c>
      <c r="IR13" s="216"/>
      <c r="IS13" s="195"/>
    </row>
    <row r="14" spans="1:253" ht="24.95" customHeight="1">
      <c r="A14" s="685" t="s">
        <v>252</v>
      </c>
      <c r="B14" s="525"/>
      <c r="C14" s="525"/>
      <c r="D14" s="528"/>
      <c r="E14" s="21"/>
      <c r="F14" s="45"/>
      <c r="I14" s="534" t="str">
        <f t="shared" si="0"/>
        <v/>
      </c>
      <c r="J14" s="196" t="str">
        <f t="shared" si="1"/>
        <v/>
      </c>
      <c r="K14" s="196" t="str">
        <f t="shared" si="2"/>
        <v/>
      </c>
      <c r="L14" s="195" t="str">
        <f t="shared" si="3"/>
        <v/>
      </c>
      <c r="M14" s="195" t="str">
        <f t="shared" si="4"/>
        <v/>
      </c>
      <c r="O14" s="195" t="str">
        <f t="shared" si="5"/>
        <v/>
      </c>
      <c r="IR14" s="216"/>
      <c r="IS14" s="195"/>
    </row>
    <row r="15" spans="1:253" ht="24.95" customHeight="1">
      <c r="A15" s="685" t="s">
        <v>249</v>
      </c>
      <c r="B15" s="525"/>
      <c r="C15" s="525"/>
      <c r="D15" s="528"/>
      <c r="E15" s="21"/>
      <c r="F15" s="45"/>
      <c r="I15" s="534" t="str">
        <f t="shared" si="0"/>
        <v/>
      </c>
      <c r="J15" s="196" t="str">
        <f t="shared" si="1"/>
        <v/>
      </c>
      <c r="K15" s="196" t="str">
        <f t="shared" si="2"/>
        <v/>
      </c>
      <c r="L15" s="195" t="str">
        <f t="shared" si="3"/>
        <v/>
      </c>
      <c r="M15" s="195" t="str">
        <f t="shared" si="4"/>
        <v/>
      </c>
      <c r="N15" s="195" t="str">
        <f>IF(OR($B15&gt;$B14,$C15&gt;$C14,$D15&gt;$D14),"в т.ч. больше, чем всего","")</f>
        <v/>
      </c>
      <c r="O15" s="195" t="str">
        <f t="shared" si="5"/>
        <v/>
      </c>
      <c r="IR15" s="216"/>
      <c r="IS15" s="195"/>
    </row>
    <row r="16" spans="1:253" ht="24.95" customHeight="1">
      <c r="A16" s="686" t="s">
        <v>521</v>
      </c>
      <c r="B16" s="525"/>
      <c r="C16" s="525"/>
      <c r="D16" s="528"/>
      <c r="E16" s="21"/>
      <c r="F16" s="45"/>
      <c r="I16" s="534" t="str">
        <f t="shared" si="0"/>
        <v/>
      </c>
      <c r="J16" s="196" t="str">
        <f t="shared" si="1"/>
        <v/>
      </c>
      <c r="K16" s="196" t="str">
        <f t="shared" si="2"/>
        <v/>
      </c>
      <c r="L16" s="195" t="str">
        <f t="shared" si="3"/>
        <v/>
      </c>
      <c r="M16" s="195" t="str">
        <f t="shared" si="4"/>
        <v/>
      </c>
      <c r="O16" s="195" t="str">
        <f t="shared" si="5"/>
        <v/>
      </c>
      <c r="IR16" s="216"/>
      <c r="IS16" s="195"/>
    </row>
    <row r="17" spans="1:253" ht="24.95" customHeight="1">
      <c r="A17" s="687" t="s">
        <v>249</v>
      </c>
      <c r="B17" s="525"/>
      <c r="C17" s="525"/>
      <c r="D17" s="528"/>
      <c r="E17" s="21"/>
      <c r="F17" s="45"/>
      <c r="I17" s="534" t="str">
        <f t="shared" si="0"/>
        <v/>
      </c>
      <c r="J17" s="196" t="str">
        <f t="shared" si="1"/>
        <v/>
      </c>
      <c r="K17" s="196" t="str">
        <f t="shared" si="2"/>
        <v/>
      </c>
      <c r="L17" s="195" t="str">
        <f t="shared" si="3"/>
        <v/>
      </c>
      <c r="M17" s="195" t="str">
        <f t="shared" si="4"/>
        <v/>
      </c>
      <c r="N17" s="195" t="str">
        <f>IF(OR($B17&gt;$B16,$C17&gt;$C16,$D17&gt;$D16),"в т.ч. больше, чем всего","")</f>
        <v/>
      </c>
      <c r="O17" s="195" t="str">
        <f t="shared" si="5"/>
        <v/>
      </c>
      <c r="IR17" s="216"/>
      <c r="IS17" s="195"/>
    </row>
    <row r="18" spans="1:253" ht="24.95" customHeight="1">
      <c r="A18" s="688" t="s">
        <v>522</v>
      </c>
      <c r="B18" s="525"/>
      <c r="C18" s="525"/>
      <c r="D18" s="528"/>
      <c r="E18" s="21"/>
      <c r="F18" s="45"/>
      <c r="I18" s="534" t="str">
        <f t="shared" si="0"/>
        <v/>
      </c>
      <c r="J18" s="196" t="str">
        <f t="shared" si="1"/>
        <v/>
      </c>
      <c r="K18" s="196" t="str">
        <f t="shared" si="2"/>
        <v/>
      </c>
      <c r="L18" s="195" t="str">
        <f t="shared" si="3"/>
        <v/>
      </c>
      <c r="M18" s="195" t="str">
        <f t="shared" si="4"/>
        <v/>
      </c>
      <c r="O18" s="195" t="str">
        <f t="shared" si="5"/>
        <v/>
      </c>
      <c r="IR18" s="216"/>
      <c r="IS18" s="195"/>
    </row>
    <row r="19" spans="1:253" ht="24.95" customHeight="1">
      <c r="A19" s="688" t="s">
        <v>249</v>
      </c>
      <c r="B19" s="525"/>
      <c r="C19" s="525"/>
      <c r="D19" s="528"/>
      <c r="E19" s="21"/>
      <c r="F19" s="45"/>
      <c r="I19" s="534" t="str">
        <f t="shared" si="0"/>
        <v/>
      </c>
      <c r="J19" s="196" t="str">
        <f t="shared" si="1"/>
        <v/>
      </c>
      <c r="K19" s="196" t="str">
        <f t="shared" si="2"/>
        <v/>
      </c>
      <c r="L19" s="195" t="str">
        <f t="shared" si="3"/>
        <v/>
      </c>
      <c r="M19" s="195" t="str">
        <f t="shared" si="4"/>
        <v/>
      </c>
      <c r="N19" s="195" t="str">
        <f>IF(OR($B19&gt;$B18,$C19&gt;$C18,$D19&gt;$D18),"в т.ч. больше, чем всего","")</f>
        <v/>
      </c>
      <c r="O19" s="195" t="str">
        <f t="shared" si="5"/>
        <v/>
      </c>
      <c r="IR19" s="216"/>
      <c r="IS19" s="195"/>
    </row>
    <row r="20" spans="1:253" ht="24.95" customHeight="1">
      <c r="A20" s="689" t="s">
        <v>524</v>
      </c>
      <c r="B20" s="525"/>
      <c r="C20" s="525"/>
      <c r="D20" s="528"/>
      <c r="E20" s="21"/>
      <c r="F20" s="45"/>
      <c r="I20" s="534" t="str">
        <f t="shared" si="0"/>
        <v/>
      </c>
      <c r="J20" s="196" t="str">
        <f t="shared" si="1"/>
        <v/>
      </c>
      <c r="K20" s="196" t="str">
        <f t="shared" si="2"/>
        <v/>
      </c>
      <c r="L20" s="195" t="str">
        <f t="shared" si="3"/>
        <v/>
      </c>
      <c r="M20" s="195" t="str">
        <f t="shared" si="4"/>
        <v/>
      </c>
      <c r="O20" s="195" t="str">
        <f t="shared" si="5"/>
        <v/>
      </c>
      <c r="IR20" s="216"/>
      <c r="IS20" s="195"/>
    </row>
    <row r="21" spans="1:253" ht="24.95" customHeight="1">
      <c r="A21" s="688" t="s">
        <v>249</v>
      </c>
      <c r="B21" s="525"/>
      <c r="C21" s="525"/>
      <c r="D21" s="528"/>
      <c r="E21" s="21"/>
      <c r="F21" s="45"/>
      <c r="I21" s="534" t="str">
        <f t="shared" si="0"/>
        <v/>
      </c>
      <c r="J21" s="196" t="str">
        <f t="shared" si="1"/>
        <v/>
      </c>
      <c r="K21" s="196" t="str">
        <f t="shared" si="2"/>
        <v/>
      </c>
      <c r="L21" s="195" t="str">
        <f t="shared" si="3"/>
        <v/>
      </c>
      <c r="M21" s="195" t="str">
        <f t="shared" si="4"/>
        <v/>
      </c>
      <c r="N21" s="195" t="str">
        <f>IF(OR($B21&gt;$B20,$C21&gt;$C20,$D21&gt;$D20),"в т.ч. больше, чем всего","")</f>
        <v/>
      </c>
      <c r="O21" s="195" t="str">
        <f t="shared" si="5"/>
        <v/>
      </c>
      <c r="IR21" s="216"/>
      <c r="IS21" s="195"/>
    </row>
    <row r="22" spans="1:253" ht="24.95" customHeight="1">
      <c r="A22" s="689" t="s">
        <v>523</v>
      </c>
      <c r="B22" s="525"/>
      <c r="C22" s="525"/>
      <c r="D22" s="528"/>
      <c r="E22" s="21"/>
      <c r="F22" s="45"/>
      <c r="I22" s="534" t="str">
        <f t="shared" si="0"/>
        <v/>
      </c>
      <c r="J22" s="196" t="str">
        <f t="shared" si="1"/>
        <v/>
      </c>
      <c r="K22" s="196" t="str">
        <f t="shared" si="2"/>
        <v/>
      </c>
      <c r="L22" s="195" t="str">
        <f t="shared" si="3"/>
        <v/>
      </c>
      <c r="M22" s="195" t="str">
        <f t="shared" si="4"/>
        <v/>
      </c>
      <c r="O22" s="195" t="str">
        <f t="shared" si="5"/>
        <v/>
      </c>
      <c r="IR22" s="216"/>
      <c r="IS22" s="195"/>
    </row>
    <row r="23" spans="1:253" ht="24.95" customHeight="1">
      <c r="A23" s="688" t="s">
        <v>249</v>
      </c>
      <c r="B23" s="525"/>
      <c r="C23" s="525"/>
      <c r="D23" s="528"/>
      <c r="E23" s="21"/>
      <c r="F23" s="45"/>
      <c r="I23" s="534" t="str">
        <f t="shared" si="0"/>
        <v/>
      </c>
      <c r="J23" s="196" t="str">
        <f t="shared" si="1"/>
        <v/>
      </c>
      <c r="K23" s="196" t="str">
        <f t="shared" si="2"/>
        <v/>
      </c>
      <c r="L23" s="195" t="str">
        <f t="shared" si="3"/>
        <v/>
      </c>
      <c r="M23" s="195" t="str">
        <f t="shared" si="4"/>
        <v/>
      </c>
      <c r="N23" s="195" t="str">
        <f>IF(OR($B23&gt;$B22,$C23&gt;$C22,$D23&gt;$D22),"в т.ч. больше, чем всего","")</f>
        <v/>
      </c>
      <c r="O23" s="195" t="str">
        <f t="shared" si="5"/>
        <v/>
      </c>
      <c r="IR23" s="216"/>
      <c r="IS23" s="195"/>
    </row>
    <row r="24" spans="1:253" ht="24.95" customHeight="1">
      <c r="A24" s="690"/>
      <c r="B24" s="525"/>
      <c r="C24" s="525"/>
      <c r="D24" s="528"/>
      <c r="E24" s="21"/>
      <c r="F24" s="45"/>
      <c r="I24" s="534" t="str">
        <f t="shared" si="0"/>
        <v/>
      </c>
      <c r="J24" s="196" t="str">
        <f t="shared" si="1"/>
        <v/>
      </c>
      <c r="K24" s="196" t="str">
        <f t="shared" si="2"/>
        <v/>
      </c>
      <c r="L24" s="195" t="str">
        <f t="shared" si="3"/>
        <v/>
      </c>
      <c r="M24" s="195" t="str">
        <f t="shared" si="4"/>
        <v/>
      </c>
      <c r="O24" s="195" t="str">
        <f t="shared" si="5"/>
        <v/>
      </c>
      <c r="IR24" s="216"/>
      <c r="IS24" s="195"/>
    </row>
    <row r="25" spans="1:253" ht="24.95" customHeight="1">
      <c r="A25" s="691" t="s">
        <v>249</v>
      </c>
      <c r="B25" s="525"/>
      <c r="C25" s="525"/>
      <c r="D25" s="528"/>
      <c r="E25" s="21"/>
      <c r="F25" s="45"/>
      <c r="I25" s="534" t="str">
        <f t="shared" si="0"/>
        <v/>
      </c>
      <c r="J25" s="196" t="str">
        <f t="shared" si="1"/>
        <v/>
      </c>
      <c r="K25" s="196" t="str">
        <f t="shared" si="2"/>
        <v/>
      </c>
      <c r="L25" s="195" t="str">
        <f t="shared" si="3"/>
        <v/>
      </c>
      <c r="M25" s="195" t="str">
        <f t="shared" si="4"/>
        <v/>
      </c>
      <c r="N25" s="195" t="str">
        <f>IF(OR($B25&gt;$B24,$C25&gt;$C24,$D25&gt;$D24),"в т.ч. больше, чем всего","")</f>
        <v/>
      </c>
      <c r="O25" s="195" t="str">
        <f t="shared" si="5"/>
        <v/>
      </c>
      <c r="IR25" s="216"/>
      <c r="IS25" s="195"/>
    </row>
    <row r="26" spans="1:253" ht="24.95" customHeight="1">
      <c r="A26" s="690"/>
      <c r="B26" s="525"/>
      <c r="C26" s="525"/>
      <c r="D26" s="528"/>
      <c r="E26" s="21"/>
      <c r="F26" s="45"/>
      <c r="I26" s="534" t="str">
        <f t="shared" si="0"/>
        <v/>
      </c>
      <c r="J26" s="196" t="str">
        <f t="shared" si="1"/>
        <v/>
      </c>
      <c r="K26" s="196" t="str">
        <f t="shared" si="2"/>
        <v/>
      </c>
      <c r="L26" s="195" t="str">
        <f t="shared" si="3"/>
        <v/>
      </c>
      <c r="M26" s="195" t="str">
        <f t="shared" si="4"/>
        <v/>
      </c>
      <c r="O26" s="195" t="str">
        <f t="shared" si="5"/>
        <v/>
      </c>
      <c r="IR26" s="216"/>
      <c r="IS26" s="195"/>
    </row>
    <row r="27" spans="1:253" ht="24.95" customHeight="1">
      <c r="A27" s="691" t="s">
        <v>249</v>
      </c>
      <c r="B27" s="525"/>
      <c r="C27" s="525"/>
      <c r="D27" s="528"/>
      <c r="E27" s="21"/>
      <c r="F27" s="45"/>
      <c r="I27" s="534" t="str">
        <f t="shared" si="0"/>
        <v/>
      </c>
      <c r="J27" s="196" t="str">
        <f t="shared" si="1"/>
        <v/>
      </c>
      <c r="K27" s="196" t="str">
        <f t="shared" si="2"/>
        <v/>
      </c>
      <c r="L27" s="195" t="str">
        <f t="shared" si="3"/>
        <v/>
      </c>
      <c r="M27" s="195" t="str">
        <f t="shared" si="4"/>
        <v/>
      </c>
      <c r="N27" s="195" t="str">
        <f>IF(OR($B27&gt;$B26,$C27&gt;$C26,$D27&gt;$D26),"в т.ч. больше, чем всего","")</f>
        <v/>
      </c>
      <c r="O27" s="195" t="str">
        <f t="shared" si="5"/>
        <v/>
      </c>
      <c r="IR27" s="216"/>
      <c r="IS27" s="195"/>
    </row>
    <row r="28" spans="1:253" ht="24.95" customHeight="1">
      <c r="A28" s="690"/>
      <c r="B28" s="525"/>
      <c r="C28" s="525"/>
      <c r="D28" s="528"/>
      <c r="E28" s="21"/>
      <c r="I28" s="534" t="str">
        <f t="shared" si="0"/>
        <v/>
      </c>
      <c r="J28" s="196" t="str">
        <f t="shared" si="1"/>
        <v/>
      </c>
      <c r="K28" s="196" t="str">
        <f t="shared" si="2"/>
        <v/>
      </c>
      <c r="L28" s="195" t="str">
        <f t="shared" si="3"/>
        <v/>
      </c>
      <c r="M28" s="195" t="str">
        <f t="shared" si="4"/>
        <v/>
      </c>
      <c r="O28" s="195" t="str">
        <f t="shared" si="5"/>
        <v/>
      </c>
      <c r="IR28" s="216"/>
      <c r="IS28" s="195"/>
    </row>
    <row r="29" spans="1:253" ht="24.95" customHeight="1">
      <c r="A29" s="691" t="s">
        <v>249</v>
      </c>
      <c r="B29" s="525"/>
      <c r="C29" s="525"/>
      <c r="D29" s="528"/>
      <c r="E29" s="21"/>
      <c r="I29" s="534" t="str">
        <f t="shared" si="0"/>
        <v/>
      </c>
      <c r="J29" s="196" t="str">
        <f t="shared" si="1"/>
        <v/>
      </c>
      <c r="K29" s="196" t="str">
        <f t="shared" si="2"/>
        <v/>
      </c>
      <c r="L29" s="195" t="str">
        <f t="shared" si="3"/>
        <v/>
      </c>
      <c r="M29" s="195" t="str">
        <f t="shared" si="4"/>
        <v/>
      </c>
      <c r="N29" s="195" t="str">
        <f>IF(OR($B29&gt;$B28,$C29&gt;$C28,$D29&gt;$D28),"в т.ч. больше, чем всего","")</f>
        <v/>
      </c>
      <c r="O29" s="195" t="str">
        <f t="shared" si="5"/>
        <v/>
      </c>
      <c r="IR29" s="216"/>
      <c r="IS29" s="195"/>
    </row>
    <row r="30" spans="1:253" ht="24.95" customHeight="1">
      <c r="A30" s="127"/>
      <c r="B30" s="525"/>
      <c r="C30" s="525"/>
      <c r="D30" s="528"/>
      <c r="E30" s="21"/>
      <c r="F30" s="49"/>
      <c r="I30" s="534" t="str">
        <f t="shared" si="0"/>
        <v/>
      </c>
      <c r="J30" s="196" t="str">
        <f t="shared" si="1"/>
        <v/>
      </c>
      <c r="K30" s="196" t="str">
        <f t="shared" si="2"/>
        <v/>
      </c>
      <c r="L30" s="195" t="str">
        <f t="shared" si="3"/>
        <v/>
      </c>
      <c r="M30" s="195" t="str">
        <f t="shared" si="4"/>
        <v/>
      </c>
      <c r="O30" s="195" t="str">
        <f t="shared" si="5"/>
        <v/>
      </c>
      <c r="IR30" s="216"/>
      <c r="IS30" s="195"/>
    </row>
    <row r="31" spans="1:253" ht="24.95" customHeight="1" thickBot="1">
      <c r="A31" s="692" t="s">
        <v>249</v>
      </c>
      <c r="B31" s="529"/>
      <c r="C31" s="529"/>
      <c r="D31" s="530"/>
      <c r="E31" s="21"/>
      <c r="I31" s="534" t="str">
        <f t="shared" si="0"/>
        <v/>
      </c>
      <c r="J31" s="196" t="str">
        <f t="shared" si="1"/>
        <v/>
      </c>
      <c r="K31" s="196" t="str">
        <f t="shared" si="2"/>
        <v/>
      </c>
      <c r="L31" s="196" t="str">
        <f t="shared" si="3"/>
        <v/>
      </c>
      <c r="M31" s="195" t="str">
        <f t="shared" si="4"/>
        <v/>
      </c>
      <c r="N31" s="195" t="str">
        <f>IF(OR($B31&gt;$B30,$C31&gt;$C30,$D31&gt;$D30),"в т.ч. больше, чем всего","")</f>
        <v/>
      </c>
      <c r="O31" s="195" t="str">
        <f t="shared" si="5"/>
        <v/>
      </c>
      <c r="IR31" s="216"/>
      <c r="IS31" s="195"/>
    </row>
    <row r="32" spans="1:253">
      <c r="A32" s="22"/>
      <c r="B32" s="20"/>
      <c r="C32" s="20"/>
      <c r="D32" s="20"/>
      <c r="E32" s="20"/>
      <c r="I32" s="521"/>
      <c r="J32" s="196"/>
      <c r="K32" s="196"/>
      <c r="L32" s="196"/>
    </row>
    <row r="33" spans="1:253" hidden="1">
      <c r="B33" s="16" t="s">
        <v>253</v>
      </c>
      <c r="C33" s="16" t="s">
        <v>253</v>
      </c>
      <c r="D33" s="16" t="s">
        <v>71</v>
      </c>
      <c r="I33" s="521"/>
    </row>
    <row r="34" spans="1:253" s="196" customFormat="1" ht="18.75">
      <c r="A34" s="885" t="s">
        <v>496</v>
      </c>
      <c r="B34" s="885"/>
      <c r="C34" s="885"/>
      <c r="D34" s="885"/>
      <c r="E34" s="885"/>
      <c r="F34" s="885"/>
      <c r="G34" s="885"/>
      <c r="H34" s="17"/>
      <c r="I34" s="521"/>
      <c r="IS34" s="216"/>
    </row>
    <row r="35" spans="1:253" s="196" customFormat="1" ht="15.75" thickBot="1">
      <c r="A35" s="17"/>
      <c r="B35" s="17"/>
      <c r="C35" s="17"/>
      <c r="D35" s="17"/>
      <c r="E35" s="17"/>
      <c r="F35" s="17"/>
      <c r="G35" s="17"/>
      <c r="H35" s="17"/>
      <c r="I35" s="521"/>
      <c r="IS35" s="216"/>
    </row>
    <row r="36" spans="1:253" s="196" customFormat="1" ht="63.75" customHeight="1" thickBot="1">
      <c r="A36" s="111" t="s">
        <v>254</v>
      </c>
      <c r="B36" s="847" t="s">
        <v>255</v>
      </c>
      <c r="C36" s="848"/>
      <c r="D36" s="847" t="s">
        <v>256</v>
      </c>
      <c r="E36" s="848"/>
      <c r="F36" s="10" t="s">
        <v>257</v>
      </c>
      <c r="G36" s="10" t="s">
        <v>258</v>
      </c>
      <c r="H36" s="17"/>
      <c r="I36" s="521"/>
      <c r="IS36" s="216"/>
    </row>
    <row r="37" spans="1:253" ht="15.75" thickBot="1">
      <c r="A37" s="111">
        <v>1</v>
      </c>
      <c r="B37" s="847">
        <v>2</v>
      </c>
      <c r="C37" s="848"/>
      <c r="D37" s="847">
        <v>3</v>
      </c>
      <c r="E37" s="848"/>
      <c r="F37" s="10">
        <v>4</v>
      </c>
      <c r="G37" s="10">
        <v>5</v>
      </c>
      <c r="H37" s="44"/>
      <c r="I37" s="521"/>
    </row>
    <row r="38" spans="1:253" ht="24.95" customHeight="1" thickBot="1">
      <c r="A38" s="23" t="s">
        <v>259</v>
      </c>
      <c r="B38" s="912"/>
      <c r="C38" s="913"/>
      <c r="D38" s="914"/>
      <c r="E38" s="915"/>
      <c r="F38" s="175"/>
      <c r="G38" s="92"/>
      <c r="I38" s="521" t="str">
        <f>IF(AND($J38="",$K38=""),"",$J38&amp;"|"&amp;$K38)</f>
        <v/>
      </c>
      <c r="J38" s="196" t="str">
        <f>IF(NOT(ISNONTEXT($F38)),$F38&amp;" не числовые данные",IF($F38="","",IF(AND($F38&gt;=registr,$F38&lt;=GodSegodni,$F38=ROUND($F38,0)),"",$F38&amp;" недопустимое значение")))</f>
        <v/>
      </c>
      <c r="K38" s="196" t="str">
        <f>IF(NOT(ISNONTEXT($G38)),$G38&amp;" не числовые данные",IF(AND($G38&gt;=0,$G38=ROUND($G38,0)),"",$G38&amp;" не целое значение"))</f>
        <v/>
      </c>
      <c r="L38" s="196"/>
      <c r="M38" s="196"/>
    </row>
    <row r="39" spans="1:253" ht="24.95" customHeight="1" thickBot="1">
      <c r="A39" s="23" t="s">
        <v>260</v>
      </c>
      <c r="B39" s="912"/>
      <c r="C39" s="913"/>
      <c r="D39" s="912"/>
      <c r="E39" s="913"/>
      <c r="F39" s="175"/>
      <c r="G39" s="92"/>
      <c r="I39" s="521" t="str">
        <f>IF(AND($J39="",$K39=""),"",$J39&amp;"|"&amp;$K39)</f>
        <v/>
      </c>
      <c r="J39" s="196" t="str">
        <f>IF(NOT(ISNONTEXT($F39)),$F39&amp;" не числовые данные",IF($F39="","",IF(AND($F39&gt;=registr,$F39&lt;=GodSegodni,$F39=ROUND($F39,0)),"",$F39&amp;" недопустимое значение")))</f>
        <v/>
      </c>
      <c r="K39" s="196" t="str">
        <f>IF(NOT(ISNONTEXT($G39)),$G39&amp;" не числовые данные",IF(AND($G39&gt;=0,$G39=ROUND($G39,0)),"",$G39&amp;" не целое значение"))</f>
        <v/>
      </c>
      <c r="L39" s="196"/>
      <c r="M39" s="196"/>
    </row>
    <row r="40" spans="1:253">
      <c r="I40" s="57"/>
    </row>
    <row r="41" spans="1:253" hidden="1">
      <c r="B41" s="16" t="s">
        <v>66</v>
      </c>
      <c r="D41" s="16" t="s">
        <v>66</v>
      </c>
      <c r="F41" s="16" t="s">
        <v>70</v>
      </c>
    </row>
  </sheetData>
  <sheetProtection password="C41E" sheet="1" objects="1" scenarios="1" selectLockedCells="1"/>
  <mergeCells count="13">
    <mergeCell ref="A34:G34"/>
    <mergeCell ref="A5:A6"/>
    <mergeCell ref="B5:B6"/>
    <mergeCell ref="C5:C6"/>
    <mergeCell ref="D5:D6"/>
    <mergeCell ref="B39:C39"/>
    <mergeCell ref="D39:E39"/>
    <mergeCell ref="D37:E37"/>
    <mergeCell ref="B36:C36"/>
    <mergeCell ref="D36:E36"/>
    <mergeCell ref="B37:C37"/>
    <mergeCell ref="B38:C38"/>
    <mergeCell ref="D38:E38"/>
  </mergeCells>
  <phoneticPr fontId="9" type="noConversion"/>
  <conditionalFormatting sqref="I2">
    <cfRule type="cellIs" dxfId="54" priority="107" stopIfTrue="1" operator="equal">
      <formula>"НОРМА"</formula>
    </cfRule>
    <cfRule type="cellIs" dxfId="53" priority="108" stopIfTrue="1" operator="equal">
      <formula>"ОШИБКИ"</formula>
    </cfRule>
  </conditionalFormatting>
  <conditionalFormatting sqref="B8 B30 B28 B26 B24 B22 B20 B18 B16 B14 B12 B10">
    <cfRule type="expression" dxfId="52" priority="109" stopIfTrue="1">
      <formula>OR(ISTEXT(B8),B8&lt;0)</formula>
    </cfRule>
  </conditionalFormatting>
  <conditionalFormatting sqref="B8 B30 B28 B26 B24 B22 B20 B18 B16 B14 B12 B10">
    <cfRule type="expression" dxfId="51" priority="110" stopIfTrue="1">
      <formula>B8&lt;&gt;ROUND(B8,2)</formula>
    </cfRule>
  </conditionalFormatting>
  <conditionalFormatting sqref="C8 C30 C28 C26 C24 C22 C20 C18 C16 C14 C12 C10">
    <cfRule type="expression" dxfId="50" priority="111" stopIfTrue="1">
      <formula>OR(ISTEXT(C8),C8&lt;0,C8&gt;B8)</formula>
    </cfRule>
  </conditionalFormatting>
  <conditionalFormatting sqref="C8 C30 C28 C26 C24 C22 C20 C18 C16 C14 C12 C10">
    <cfRule type="expression" dxfId="49" priority="112" stopIfTrue="1">
      <formula>C8&lt;&gt;ROUND(C8,2)</formula>
    </cfRule>
  </conditionalFormatting>
  <conditionalFormatting sqref="D8 D30 D28 D26 D24 D22 D20 D18 D16 D14 D12 D10">
    <cfRule type="expression" dxfId="48" priority="113" stopIfTrue="1">
      <formula>OR(ISTEXT(D8),AND(C8=0,D8&gt;0),D8&lt;0,D8&gt;10*C8)</formula>
    </cfRule>
    <cfRule type="expression" dxfId="47" priority="114" stopIfTrue="1">
      <formula>D8&lt;&gt;ROUND(D8,0)</formula>
    </cfRule>
  </conditionalFormatting>
  <conditionalFormatting sqref="F38:F39">
    <cfRule type="expression" dxfId="46" priority="115" stopIfTrue="1">
      <formula>OR(ISTEXT(F38),F38&lt;0)</formula>
    </cfRule>
    <cfRule type="expression" dxfId="45" priority="116" stopIfTrue="1">
      <formula>F38&lt;&gt;ROUND(F38,0)</formula>
    </cfRule>
    <cfRule type="expression" dxfId="44" priority="117" stopIfTrue="1">
      <formula>AND(F38&lt;&gt;"",F38&lt;registr)</formula>
    </cfRule>
    <cfRule type="cellIs" dxfId="43" priority="118" stopIfTrue="1" operator="greaterThan">
      <formula>GodSegodni</formula>
    </cfRule>
  </conditionalFormatting>
  <conditionalFormatting sqref="G38:G39">
    <cfRule type="expression" dxfId="42" priority="119" stopIfTrue="1">
      <formula>OR(ISTEXT(G38),G38&lt;0)</formula>
    </cfRule>
    <cfRule type="expression" dxfId="41" priority="120" stopIfTrue="1">
      <formula>G38&lt;&gt;ROUND(G38,0)</formula>
    </cfRule>
  </conditionalFormatting>
  <conditionalFormatting sqref="B9 B11 B13 B15 B17 B19 B21 B23 B25 B27 B29 B31">
    <cfRule type="expression" dxfId="40" priority="121" stopIfTrue="1">
      <formula>OR(ISTEXT(B9),B9&lt;0,B9&gt;B8)</formula>
    </cfRule>
    <cfRule type="expression" dxfId="39" priority="122" stopIfTrue="1">
      <formula>B9&lt;&gt;ROUND(B9,2)</formula>
    </cfRule>
  </conditionalFormatting>
  <conditionalFormatting sqref="C9 C11 C13 C15 C17 C19 C21 C23 C25 C27 C29 C31">
    <cfRule type="expression" dxfId="38" priority="123" stopIfTrue="1">
      <formula>OR(ISTEXT(C9),C9&lt;0,C9&gt;B9,C9&gt;C8)</formula>
    </cfRule>
  </conditionalFormatting>
  <conditionalFormatting sqref="C9 C11 C13 C15 C17 C19 C21 C23 C25 C27 C29 C31">
    <cfRule type="expression" dxfId="37" priority="124" stopIfTrue="1">
      <formula>C9&lt;&gt;ROUND(C9,2)</formula>
    </cfRule>
  </conditionalFormatting>
  <conditionalFormatting sqref="D9 D11 D13 D15 D17 D19 D21 D23 D25 D27 D29 D31">
    <cfRule type="expression" dxfId="36" priority="125" stopIfTrue="1">
      <formula>OR(ISTEXT(D9),D9&lt;0,D9&gt;D8,D9&gt;10*C9)</formula>
    </cfRule>
    <cfRule type="expression" dxfId="35" priority="126" stopIfTrue="1">
      <formula>D9&lt;&gt;ROUND(D9,0)</formula>
    </cfRule>
  </conditionalFormatting>
  <dataValidations count="8">
    <dataValidation type="decimal" errorStyle="information" operator="greaterThanOrEqual" showInputMessage="1" showErrorMessage="1" error="недопустимое значение" sqref="B8 B10 B12 B14 B16 B18 B20 B22 B24 B26 B28 B30">
      <formula1>0</formula1>
    </dataValidation>
    <dataValidation type="decimal" errorStyle="information" showInputMessage="1" showErrorMessage="1" error="недопустимое значение" sqref="C8 C10 C12 C14 C16 C18 C20 C22 C24 C26 C28 C30">
      <formula1>0</formula1>
      <formula2>B8</formula2>
    </dataValidation>
    <dataValidation type="whole" errorStyle="information" showInputMessage="1" showErrorMessage="1" error="значение вне интервала допустимых значений" sqref="D8 D10 D12 D14 D16 D18 D20 D22 D24 D26 D28 D30:D31">
      <formula1>0</formula1>
      <formula2>10*C8</formula2>
    </dataValidation>
    <dataValidation type="whole" errorStyle="information" showInputMessage="1" showErrorMessage="1" error="недопустимое значение" sqref="F38:F39">
      <formula1>registr</formula1>
      <formula2>GodSegodni</formula2>
    </dataValidation>
    <dataValidation type="whole" errorStyle="information" operator="greaterThanOrEqual" showInputMessage="1" showErrorMessage="1" error="недопустимое значение" sqref="G38:G39">
      <formula1>0</formula1>
    </dataValidation>
    <dataValidation type="decimal" errorStyle="information" showInputMessage="1" showErrorMessage="1" error="недопустимое значение" sqref="B9 B11 B13 B15 B17 B19 B21 B23 B25 B27 B29 B31">
      <formula1>0</formula1>
      <formula2>B8</formula2>
    </dataValidation>
    <dataValidation type="whole" errorStyle="information" showInputMessage="1" showErrorMessage="1" error="значение вне интервала допустимых значений" sqref="D29 D27 D25 D23 D21 D19 D17 D15 D13 D11 D9">
      <formula1>0</formula1>
      <formula2>MIN(10*C9,D8)</formula2>
    </dataValidation>
    <dataValidation type="decimal" errorStyle="information" showInputMessage="1" showErrorMessage="1" error="WWWQ" sqref="C9 C11 C13 C15 C17 C19 C21 C23 C25 C27 C29 C31">
      <formula1>0</formula1>
      <formula2>MIN(B9,C8)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02"/>
  <dimension ref="A1:IS93"/>
  <sheetViews>
    <sheetView zoomScale="75" zoomScaleNormal="75" workbookViewId="0">
      <pane ySplit="1" topLeftCell="A2" activePane="bottomLeft" state="frozen"/>
      <selection activeCell="C8" sqref="C8"/>
      <selection pane="bottomLeft" activeCell="C18" sqref="C18"/>
    </sheetView>
  </sheetViews>
  <sheetFormatPr defaultColWidth="0" defaultRowHeight="15" zeroHeight="1"/>
  <cols>
    <col min="1" max="1" width="38.7109375" style="16" customWidth="1"/>
    <col min="2" max="2" width="19.42578125" style="16" customWidth="1"/>
    <col min="3" max="3" width="16.7109375" style="16" customWidth="1"/>
    <col min="4" max="4" width="16.5703125" style="16" customWidth="1"/>
    <col min="5" max="5" width="19.28515625" style="16" customWidth="1"/>
    <col min="6" max="6" width="15.7109375" style="16" customWidth="1"/>
    <col min="7" max="7" width="12.140625" style="16" customWidth="1"/>
    <col min="8" max="8" width="11.28515625" style="16" customWidth="1"/>
    <col min="9" max="9" width="12.42578125" style="16" customWidth="1"/>
    <col min="10" max="10" width="13.28515625" style="16" customWidth="1"/>
    <col min="11" max="11" width="12.28515625" style="16" customWidth="1"/>
    <col min="12" max="12" width="11.28515625" style="16" customWidth="1"/>
    <col min="13" max="16" width="23" style="16" customWidth="1"/>
    <col min="17" max="17" width="8.85546875" style="16" hidden="1" customWidth="1"/>
    <col min="18" max="18" width="60.7109375" style="21" customWidth="1"/>
    <col min="19" max="252" width="8.85546875" style="16" hidden="1" customWidth="1"/>
    <col min="253" max="253" width="8" style="16" hidden="1" customWidth="1"/>
    <col min="254" max="16384" width="8.85546875" style="16" hidden="1"/>
  </cols>
  <sheetData>
    <row r="1" spans="1:253">
      <c r="A1" s="562"/>
      <c r="B1" s="563"/>
      <c r="C1" s="563"/>
      <c r="D1" s="563"/>
      <c r="E1" s="563"/>
      <c r="F1" s="563"/>
      <c r="G1" s="564"/>
      <c r="H1" s="564"/>
      <c r="I1" s="564"/>
      <c r="J1" s="564"/>
      <c r="K1" s="564"/>
      <c r="L1" s="564"/>
      <c r="M1" s="564"/>
      <c r="N1" s="564"/>
      <c r="O1" s="564"/>
      <c r="P1" s="564"/>
      <c r="AA1" s="16" t="s">
        <v>547</v>
      </c>
      <c r="AB1" s="16" t="s">
        <v>548</v>
      </c>
      <c r="AC1" s="16" t="s">
        <v>549</v>
      </c>
      <c r="AD1" s="16" t="s">
        <v>550</v>
      </c>
      <c r="AE1" s="16" t="s">
        <v>551</v>
      </c>
      <c r="AG1" s="16" t="s">
        <v>552</v>
      </c>
      <c r="AH1" s="16" t="s">
        <v>553</v>
      </c>
      <c r="AI1" s="16" t="s">
        <v>554</v>
      </c>
      <c r="AJ1" s="16" t="s">
        <v>555</v>
      </c>
    </row>
    <row r="2" spans="1:253" ht="18.75">
      <c r="A2" s="565" t="s">
        <v>473</v>
      </c>
      <c r="B2" s="565"/>
      <c r="C2" s="565"/>
      <c r="D2" s="565"/>
      <c r="E2" s="565"/>
      <c r="F2" s="563"/>
      <c r="G2" s="564"/>
      <c r="H2" s="564"/>
      <c r="I2" s="564"/>
      <c r="J2" s="564"/>
      <c r="K2" s="564"/>
      <c r="L2" s="564"/>
      <c r="M2" s="564"/>
      <c r="N2" s="564"/>
      <c r="O2" s="564"/>
      <c r="P2" s="564"/>
      <c r="R2" s="566" t="str">
        <f ca="1">IF(COUNTBLANK($R$4:$R$92)=89,"НОРМА","ОШИБКИ")</f>
        <v>НОРМА</v>
      </c>
      <c r="IR2" s="16" t="str">
        <f ca="1">IF(COUNTBLANK($R$4:$R$92)=89,"НОРМА","ОШИБКИ")</f>
        <v>НОРМА</v>
      </c>
      <c r="IS2" s="16" t="str">
        <f ca="1">IF(COUNTBLANK($R$4:$R$92)=89,"НОРМА","ОШИБКИ")</f>
        <v>НОРМА</v>
      </c>
    </row>
    <row r="3" spans="1:253" ht="19.5" thickBot="1">
      <c r="A3" s="567" t="s">
        <v>458</v>
      </c>
      <c r="B3" s="567"/>
      <c r="C3" s="567"/>
      <c r="D3" s="567"/>
      <c r="E3" s="567"/>
      <c r="F3" s="563"/>
      <c r="G3" s="564"/>
      <c r="H3" s="564"/>
      <c r="I3" s="564"/>
      <c r="J3" s="564"/>
      <c r="K3" s="564"/>
      <c r="L3" s="564"/>
      <c r="M3" s="564"/>
      <c r="N3" s="564"/>
      <c r="O3" s="564"/>
      <c r="P3" s="564"/>
    </row>
    <row r="4" spans="1:253" ht="15.75" thickBot="1">
      <c r="A4" s="790" t="s">
        <v>434</v>
      </c>
      <c r="B4" s="568" t="s">
        <v>76</v>
      </c>
      <c r="C4" s="569"/>
      <c r="D4" s="569"/>
      <c r="E4" s="569"/>
      <c r="F4" s="563"/>
      <c r="G4" s="564"/>
      <c r="H4" s="564"/>
      <c r="I4" s="564"/>
      <c r="J4" s="564"/>
      <c r="K4" s="564"/>
      <c r="L4" s="564"/>
      <c r="M4" s="564"/>
      <c r="N4" s="564"/>
      <c r="O4" s="564"/>
      <c r="P4" s="564"/>
      <c r="R4" s="46" t="str">
        <f ca="1">IF(RIGHT(CELL("имяфайла",$A$1),LEN(CELL("имяфайла",$A$1))-SEARCH("]",CELL("имяфайла",$A$1)))&lt;&gt;"2","название листа нельзя менять","")</f>
        <v/>
      </c>
    </row>
    <row r="5" spans="1:253" ht="49.9" customHeight="1" thickBot="1">
      <c r="A5" s="794"/>
      <c r="B5" s="792" t="s">
        <v>435</v>
      </c>
      <c r="C5" s="795" t="s">
        <v>436</v>
      </c>
      <c r="D5" s="790" t="s">
        <v>437</v>
      </c>
      <c r="E5" s="790" t="s">
        <v>438</v>
      </c>
      <c r="F5" s="563"/>
      <c r="G5" s="564"/>
      <c r="H5" s="564"/>
      <c r="I5" s="564"/>
      <c r="J5" s="564"/>
      <c r="K5" s="564"/>
      <c r="L5" s="564"/>
      <c r="M5" s="564"/>
      <c r="N5" s="564"/>
      <c r="O5" s="564"/>
      <c r="P5" s="564"/>
    </row>
    <row r="6" spans="1:253" ht="49.9" customHeight="1" thickBot="1">
      <c r="A6" s="791"/>
      <c r="B6" s="793"/>
      <c r="C6" s="795"/>
      <c r="D6" s="791"/>
      <c r="E6" s="791"/>
      <c r="F6" s="563"/>
      <c r="G6" s="564"/>
      <c r="H6" s="564"/>
      <c r="I6" s="564"/>
      <c r="J6" s="564"/>
      <c r="K6" s="564"/>
      <c r="L6" s="564"/>
      <c r="M6" s="564"/>
      <c r="N6" s="564"/>
      <c r="O6" s="564"/>
      <c r="P6" s="564"/>
    </row>
    <row r="7" spans="1:253" ht="16.5" thickBot="1">
      <c r="A7" s="570">
        <v>1</v>
      </c>
      <c r="B7" s="573">
        <v>2</v>
      </c>
      <c r="C7" s="570">
        <v>3</v>
      </c>
      <c r="D7" s="570">
        <v>4</v>
      </c>
      <c r="E7" s="570">
        <v>5</v>
      </c>
      <c r="F7" s="574"/>
      <c r="G7" s="564"/>
      <c r="H7" s="564"/>
      <c r="I7" s="564"/>
      <c r="J7" s="564"/>
      <c r="K7" s="564"/>
      <c r="L7" s="564"/>
      <c r="M7" s="564"/>
      <c r="N7" s="564"/>
      <c r="O7" s="564"/>
      <c r="P7" s="564"/>
      <c r="IR7" s="540">
        <f ca="1">IF($IR$2="ОШИБКИ",1,0)</f>
        <v>0</v>
      </c>
      <c r="IS7" s="540">
        <f ca="1">IF($IS$2="ОШИБКИ",1,0)</f>
        <v>0</v>
      </c>
    </row>
    <row r="8" spans="1:253" ht="19.899999999999999" customHeight="1" thickBot="1">
      <c r="A8" s="575" t="s">
        <v>557</v>
      </c>
      <c r="B8" s="575" t="s">
        <v>557</v>
      </c>
      <c r="C8" s="575" t="s">
        <v>378</v>
      </c>
      <c r="D8" s="575" t="s">
        <v>378</v>
      </c>
      <c r="E8" s="575" t="s">
        <v>378</v>
      </c>
      <c r="F8" s="563"/>
      <c r="G8" s="564"/>
      <c r="H8" s="564"/>
      <c r="I8" s="564"/>
      <c r="J8" s="564"/>
      <c r="K8" s="564"/>
      <c r="L8" s="564"/>
      <c r="M8" s="564"/>
      <c r="N8" s="564"/>
      <c r="O8" s="564"/>
      <c r="P8" s="564"/>
      <c r="R8" s="57" t="str">
        <f>IF(AND($S8="",$T8="",$U8="",$V8="",$W8="",$X8=""),"",$S8 &amp; "|" &amp; $T8 &amp; "|" &amp; $U8 &amp; "|" &amp; $V8 &amp; "|" &amp; $W8  &amp; "|" &amp; $X8)</f>
        <v/>
      </c>
      <c r="S8" s="16" t="str">
        <f>IF(OR(A8="Да",A8="Нет"),"","недопустимое значение в графе " &amp; A$7)</f>
        <v/>
      </c>
      <c r="T8" s="16" t="str">
        <f>IF(OR(B8="Да",B8="Нет"),"","недопустимое значение в графе " &amp; B$7)</f>
        <v/>
      </c>
      <c r="U8" s="16" t="str">
        <f>IF(OR(C8="Да",C8="Нет"),"","недопустимое значение в графе " &amp; C$7)</f>
        <v/>
      </c>
      <c r="V8" s="16" t="str">
        <f>IF(OR(D8="Да",D8="Нет"),"","недопустимое значение в графе " &amp; D$7)</f>
        <v/>
      </c>
      <c r="W8" s="16" t="str">
        <f>IF(OR(E8="Да",E8="Нет"),"","недопустимое значение в графе " &amp; E$7)</f>
        <v/>
      </c>
    </row>
    <row r="9" spans="1:253">
      <c r="A9" s="563"/>
      <c r="B9" s="576"/>
      <c r="C9" s="563"/>
      <c r="D9" s="563"/>
      <c r="E9" s="563"/>
      <c r="F9" s="563"/>
      <c r="G9" s="564"/>
      <c r="H9" s="564"/>
      <c r="I9" s="564"/>
      <c r="J9" s="564"/>
      <c r="K9" s="564"/>
      <c r="L9" s="564"/>
      <c r="M9" s="564"/>
      <c r="N9" s="564"/>
      <c r="O9" s="564"/>
      <c r="P9" s="564"/>
      <c r="R9" s="57"/>
    </row>
    <row r="10" spans="1:253" ht="18.75">
      <c r="A10" s="565" t="s">
        <v>472</v>
      </c>
      <c r="B10" s="577"/>
      <c r="C10" s="577"/>
      <c r="D10" s="577"/>
      <c r="E10" s="577"/>
      <c r="F10" s="577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R10" s="57"/>
    </row>
    <row r="11" spans="1:253" ht="15.75" thickBot="1">
      <c r="A11" s="563"/>
      <c r="B11" s="576"/>
      <c r="C11" s="563"/>
      <c r="D11" s="563"/>
      <c r="E11" s="563"/>
      <c r="F11" s="563"/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R11" s="57"/>
    </row>
    <row r="12" spans="1:253" ht="45.75" thickTop="1">
      <c r="A12" s="578" t="s">
        <v>77</v>
      </c>
      <c r="B12" s="579" t="s">
        <v>439</v>
      </c>
      <c r="C12" s="580" t="s">
        <v>78</v>
      </c>
      <c r="D12" s="580" t="s">
        <v>79</v>
      </c>
      <c r="E12" s="580" t="s">
        <v>80</v>
      </c>
      <c r="F12" s="581" t="s">
        <v>440</v>
      </c>
      <c r="G12" s="564"/>
      <c r="H12" s="582"/>
      <c r="I12" s="564"/>
      <c r="J12" s="564"/>
      <c r="K12" s="564"/>
      <c r="L12" s="564"/>
      <c r="M12" s="564"/>
      <c r="N12" s="564"/>
      <c r="O12" s="564"/>
      <c r="P12" s="564"/>
      <c r="R12" s="57"/>
    </row>
    <row r="13" spans="1:253" ht="15" customHeight="1" thickBot="1">
      <c r="A13" s="583">
        <v>1</v>
      </c>
      <c r="B13" s="584">
        <v>2</v>
      </c>
      <c r="C13" s="585">
        <v>3</v>
      </c>
      <c r="D13" s="585">
        <v>4</v>
      </c>
      <c r="E13" s="585">
        <v>5</v>
      </c>
      <c r="F13" s="586">
        <v>6</v>
      </c>
      <c r="G13" s="564"/>
      <c r="H13" s="564"/>
      <c r="I13" s="564"/>
      <c r="J13" s="564"/>
      <c r="K13" s="564"/>
      <c r="L13" s="564"/>
      <c r="M13" s="564"/>
      <c r="N13" s="564"/>
      <c r="O13" s="564"/>
      <c r="P13" s="564"/>
      <c r="R13" s="57"/>
    </row>
    <row r="14" spans="1:253" ht="16.5" thickTop="1" thickBot="1">
      <c r="A14" s="587" t="s">
        <v>441</v>
      </c>
      <c r="B14" s="297">
        <v>1</v>
      </c>
      <c r="C14" s="297"/>
      <c r="D14" s="588"/>
      <c r="E14" s="588"/>
      <c r="F14" s="589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R14" s="57" t="str">
        <f t="shared" ref="R14:R45" si="0">IF(AND($S14="",$T14="",$U14=""),"",$S14 &amp; "|" &amp; $T14 &amp; "|" &amp; $U14)</f>
        <v/>
      </c>
      <c r="S14" s="590" t="str">
        <f t="shared" ref="S14:S45" si="1">IF(ISTEXT($B14),"не число",IF(AND($B14&gt;=0,$B14=ROUND($B14,0)),"",$B14&amp;" недопустимое значение в графе 2"))</f>
        <v/>
      </c>
      <c r="T14" s="590" t="str">
        <f t="shared" ref="T14:T45" si="2">IF(ISTEXT($C14),"не число",IF(AND($C14&gt;=0,$C14=ROUND($C14,0)),"",$C14&amp;" недопустимое значение в графе 3"))</f>
        <v/>
      </c>
      <c r="U14" s="591" t="str">
        <f t="shared" ref="U14:U45" si="3">IF(ISTEXT($F14),"не число",IF($F14="","",IF(OR($F14&lt;GodSegodni-50,$F14&gt;GodSegodni),$F14&amp;" недопустимое значение в графе 6",IF($F14=ROUND($F14,0),"",$F14&amp;" недопустимое значение в графе 6"))))</f>
        <v/>
      </c>
      <c r="V14" s="590"/>
    </row>
    <row r="15" spans="1:253" ht="19.899999999999999" customHeight="1" thickTop="1">
      <c r="A15" s="592" t="s">
        <v>81</v>
      </c>
      <c r="B15" s="593"/>
      <c r="C15" s="298">
        <v>2887</v>
      </c>
      <c r="D15" s="299" t="s">
        <v>661</v>
      </c>
      <c r="E15" s="594"/>
      <c r="F15" s="307">
        <v>2020</v>
      </c>
      <c r="G15" s="564"/>
      <c r="H15" s="564"/>
      <c r="I15" s="564"/>
      <c r="J15" s="564"/>
      <c r="K15" s="564"/>
      <c r="L15" s="564"/>
      <c r="M15" s="564"/>
      <c r="N15" s="564"/>
      <c r="O15" s="564"/>
      <c r="P15" s="564"/>
      <c r="R15" s="57" t="str">
        <f t="shared" ca="1" si="0"/>
        <v/>
      </c>
      <c r="S15" s="590" t="str">
        <f t="shared" si="1"/>
        <v/>
      </c>
      <c r="T15" s="590" t="str">
        <f t="shared" si="2"/>
        <v/>
      </c>
      <c r="U15" s="591" t="str">
        <f t="shared" ca="1" si="3"/>
        <v/>
      </c>
    </row>
    <row r="16" spans="1:253" ht="19.899999999999999" customHeight="1">
      <c r="A16" s="595" t="s">
        <v>295</v>
      </c>
      <c r="B16" s="596"/>
      <c r="C16" s="596"/>
      <c r="D16" s="597"/>
      <c r="E16" s="598"/>
      <c r="F16" s="599"/>
      <c r="G16" s="564"/>
      <c r="H16" s="564"/>
      <c r="I16" s="564"/>
      <c r="J16" s="564"/>
      <c r="K16" s="564"/>
      <c r="L16" s="564"/>
      <c r="M16" s="564"/>
      <c r="N16" s="564"/>
      <c r="O16" s="564"/>
      <c r="P16" s="564"/>
      <c r="R16" s="57" t="str">
        <f t="shared" si="0"/>
        <v/>
      </c>
      <c r="S16" s="590" t="str">
        <f t="shared" si="1"/>
        <v/>
      </c>
      <c r="T16" s="590" t="str">
        <f t="shared" si="2"/>
        <v/>
      </c>
      <c r="U16" s="591" t="str">
        <f t="shared" si="3"/>
        <v/>
      </c>
    </row>
    <row r="17" spans="1:21" ht="19.899999999999999" customHeight="1">
      <c r="A17" s="600" t="s">
        <v>296</v>
      </c>
      <c r="B17" s="408">
        <v>1</v>
      </c>
      <c r="C17" s="302">
        <v>1219</v>
      </c>
      <c r="D17" s="597"/>
      <c r="E17" s="300" t="s">
        <v>662</v>
      </c>
      <c r="F17" s="308">
        <v>2020</v>
      </c>
      <c r="G17" s="564"/>
      <c r="H17" s="564"/>
      <c r="I17" s="564"/>
      <c r="J17" s="564"/>
      <c r="K17" s="564"/>
      <c r="L17" s="564"/>
      <c r="M17" s="564"/>
      <c r="N17" s="564"/>
      <c r="O17" s="564"/>
      <c r="P17" s="564"/>
      <c r="R17" s="57" t="str">
        <f t="shared" ca="1" si="0"/>
        <v/>
      </c>
      <c r="S17" s="590" t="str">
        <f t="shared" si="1"/>
        <v/>
      </c>
      <c r="T17" s="590" t="str">
        <f t="shared" si="2"/>
        <v/>
      </c>
      <c r="U17" s="591" t="str">
        <f t="shared" ca="1" si="3"/>
        <v/>
      </c>
    </row>
    <row r="18" spans="1:21" ht="19.899999999999999" customHeight="1">
      <c r="A18" s="600" t="s">
        <v>82</v>
      </c>
      <c r="B18" s="408">
        <v>1</v>
      </c>
      <c r="C18" s="408">
        <v>1668</v>
      </c>
      <c r="D18" s="597"/>
      <c r="E18" s="301" t="s">
        <v>663</v>
      </c>
      <c r="F18" s="309">
        <v>2020</v>
      </c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R18" s="57" t="str">
        <f t="shared" ca="1" si="0"/>
        <v/>
      </c>
      <c r="S18" s="590" t="str">
        <f t="shared" si="1"/>
        <v/>
      </c>
      <c r="T18" s="590" t="str">
        <f t="shared" si="2"/>
        <v/>
      </c>
      <c r="U18" s="591" t="str">
        <f t="shared" ca="1" si="3"/>
        <v/>
      </c>
    </row>
    <row r="19" spans="1:21" ht="19.899999999999999" customHeight="1">
      <c r="A19" s="600" t="s">
        <v>83</v>
      </c>
      <c r="B19" s="408"/>
      <c r="C19" s="408"/>
      <c r="D19" s="597"/>
      <c r="E19" s="301"/>
      <c r="F19" s="309"/>
      <c r="G19" s="564"/>
      <c r="H19" s="564"/>
      <c r="I19" s="564"/>
      <c r="J19" s="564"/>
      <c r="K19" s="564"/>
      <c r="L19" s="564"/>
      <c r="M19" s="564"/>
      <c r="N19" s="564"/>
      <c r="O19" s="564"/>
      <c r="P19" s="564"/>
      <c r="R19" s="57" t="str">
        <f t="shared" si="0"/>
        <v/>
      </c>
      <c r="S19" s="590" t="str">
        <f t="shared" si="1"/>
        <v/>
      </c>
      <c r="T19" s="590" t="str">
        <f t="shared" si="2"/>
        <v/>
      </c>
      <c r="U19" s="591" t="str">
        <f t="shared" si="3"/>
        <v/>
      </c>
    </row>
    <row r="20" spans="1:21" ht="19.899999999999999" customHeight="1">
      <c r="A20" s="601" t="s">
        <v>510</v>
      </c>
      <c r="B20" s="408"/>
      <c r="C20" s="408"/>
      <c r="D20" s="597"/>
      <c r="E20" s="301"/>
      <c r="F20" s="309"/>
      <c r="G20" s="564"/>
      <c r="H20" s="564"/>
      <c r="I20" s="564"/>
      <c r="J20" s="564"/>
      <c r="K20" s="564"/>
      <c r="L20" s="564"/>
      <c r="M20" s="564"/>
      <c r="N20" s="564"/>
      <c r="O20" s="564"/>
      <c r="P20" s="564"/>
      <c r="R20" s="57" t="str">
        <f t="shared" si="0"/>
        <v/>
      </c>
      <c r="S20" s="590" t="str">
        <f t="shared" si="1"/>
        <v/>
      </c>
      <c r="T20" s="590" t="str">
        <f t="shared" si="2"/>
        <v/>
      </c>
      <c r="U20" s="591" t="str">
        <f t="shared" si="3"/>
        <v/>
      </c>
    </row>
    <row r="21" spans="1:21" ht="19.899999999999999" customHeight="1">
      <c r="A21" s="601"/>
      <c r="B21" s="408"/>
      <c r="C21" s="408"/>
      <c r="D21" s="597"/>
      <c r="E21" s="301"/>
      <c r="F21" s="309"/>
      <c r="G21" s="564"/>
      <c r="H21" s="564"/>
      <c r="I21" s="564"/>
      <c r="J21" s="564"/>
      <c r="K21" s="564"/>
      <c r="L21" s="564"/>
      <c r="M21" s="564"/>
      <c r="N21" s="564"/>
      <c r="O21" s="564"/>
      <c r="P21" s="564"/>
      <c r="R21" s="57" t="str">
        <f t="shared" si="0"/>
        <v/>
      </c>
      <c r="S21" s="590" t="str">
        <f t="shared" si="1"/>
        <v/>
      </c>
      <c r="T21" s="590" t="str">
        <f t="shared" si="2"/>
        <v/>
      </c>
      <c r="U21" s="591" t="str">
        <f t="shared" si="3"/>
        <v/>
      </c>
    </row>
    <row r="22" spans="1:21" ht="19.899999999999999" customHeight="1">
      <c r="A22" s="601"/>
      <c r="B22" s="408"/>
      <c r="C22" s="408"/>
      <c r="D22" s="597"/>
      <c r="E22" s="301"/>
      <c r="F22" s="309"/>
      <c r="G22" s="564"/>
      <c r="H22" s="564"/>
      <c r="I22" s="564"/>
      <c r="J22" s="564"/>
      <c r="K22" s="564"/>
      <c r="L22" s="564"/>
      <c r="M22" s="564"/>
      <c r="N22" s="564"/>
      <c r="O22" s="564"/>
      <c r="P22" s="564"/>
      <c r="R22" s="57" t="str">
        <f t="shared" si="0"/>
        <v/>
      </c>
      <c r="S22" s="590" t="str">
        <f t="shared" si="1"/>
        <v/>
      </c>
      <c r="T22" s="590" t="str">
        <f t="shared" si="2"/>
        <v/>
      </c>
      <c r="U22" s="591" t="str">
        <f t="shared" si="3"/>
        <v/>
      </c>
    </row>
    <row r="23" spans="1:21" ht="19.899999999999999" customHeight="1">
      <c r="A23" s="602"/>
      <c r="B23" s="302"/>
      <c r="C23" s="302"/>
      <c r="D23" s="597"/>
      <c r="E23" s="300"/>
      <c r="F23" s="308"/>
      <c r="G23" s="564"/>
      <c r="H23" s="564"/>
      <c r="I23" s="564"/>
      <c r="J23" s="564"/>
      <c r="K23" s="564"/>
      <c r="L23" s="564"/>
      <c r="M23" s="564"/>
      <c r="N23" s="564"/>
      <c r="O23" s="564"/>
      <c r="P23" s="564"/>
      <c r="R23" s="57" t="str">
        <f t="shared" si="0"/>
        <v/>
      </c>
      <c r="S23" s="590" t="str">
        <f t="shared" si="1"/>
        <v/>
      </c>
      <c r="T23" s="590" t="str">
        <f t="shared" si="2"/>
        <v/>
      </c>
      <c r="U23" s="591" t="str">
        <f t="shared" si="3"/>
        <v/>
      </c>
    </row>
    <row r="24" spans="1:21" ht="19.899999999999999" customHeight="1" thickBot="1">
      <c r="A24" s="603" t="s">
        <v>442</v>
      </c>
      <c r="B24" s="409"/>
      <c r="C24" s="409"/>
      <c r="D24" s="604"/>
      <c r="E24" s="605"/>
      <c r="F24" s="606"/>
      <c r="G24" s="564"/>
      <c r="H24" s="564"/>
      <c r="I24" s="564"/>
      <c r="J24" s="564"/>
      <c r="K24" s="564"/>
      <c r="L24" s="564"/>
      <c r="M24" s="564"/>
      <c r="N24" s="564"/>
      <c r="O24" s="564"/>
      <c r="P24" s="564"/>
      <c r="R24" s="57" t="str">
        <f t="shared" si="0"/>
        <v/>
      </c>
      <c r="S24" s="590" t="str">
        <f t="shared" si="1"/>
        <v/>
      </c>
      <c r="T24" s="590" t="str">
        <f t="shared" si="2"/>
        <v/>
      </c>
      <c r="U24" s="591" t="str">
        <f t="shared" si="3"/>
        <v/>
      </c>
    </row>
    <row r="25" spans="1:21" ht="19.899999999999999" customHeight="1" thickTop="1">
      <c r="A25" s="592" t="s">
        <v>84</v>
      </c>
      <c r="B25" s="593"/>
      <c r="C25" s="298"/>
      <c r="D25" s="299"/>
      <c r="E25" s="594"/>
      <c r="F25" s="307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R25" s="57" t="str">
        <f t="shared" si="0"/>
        <v/>
      </c>
      <c r="S25" s="590" t="str">
        <f t="shared" si="1"/>
        <v/>
      </c>
      <c r="T25" s="590" t="str">
        <f t="shared" si="2"/>
        <v/>
      </c>
      <c r="U25" s="591" t="str">
        <f t="shared" si="3"/>
        <v/>
      </c>
    </row>
    <row r="26" spans="1:21" ht="19.899999999999999" customHeight="1">
      <c r="A26" s="595" t="s">
        <v>295</v>
      </c>
      <c r="B26" s="596"/>
      <c r="C26" s="596"/>
      <c r="D26" s="597"/>
      <c r="E26" s="598"/>
      <c r="F26" s="599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R26" s="57" t="str">
        <f t="shared" si="0"/>
        <v/>
      </c>
      <c r="S26" s="590" t="str">
        <f t="shared" si="1"/>
        <v/>
      </c>
      <c r="T26" s="590" t="str">
        <f t="shared" si="2"/>
        <v/>
      </c>
      <c r="U26" s="591" t="str">
        <f t="shared" si="3"/>
        <v/>
      </c>
    </row>
    <row r="27" spans="1:21" ht="19.899999999999999" customHeight="1">
      <c r="A27" s="600" t="s">
        <v>296</v>
      </c>
      <c r="B27" s="408"/>
      <c r="C27" s="302"/>
      <c r="D27" s="597"/>
      <c r="E27" s="300"/>
      <c r="F27" s="308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R27" s="57" t="str">
        <f t="shared" si="0"/>
        <v/>
      </c>
      <c r="S27" s="590" t="str">
        <f t="shared" si="1"/>
        <v/>
      </c>
      <c r="T27" s="590" t="str">
        <f t="shared" si="2"/>
        <v/>
      </c>
      <c r="U27" s="591" t="str">
        <f t="shared" si="3"/>
        <v/>
      </c>
    </row>
    <row r="28" spans="1:21" ht="19.899999999999999" customHeight="1">
      <c r="A28" s="600" t="s">
        <v>82</v>
      </c>
      <c r="B28" s="408"/>
      <c r="C28" s="408"/>
      <c r="D28" s="597"/>
      <c r="E28" s="301"/>
      <c r="F28" s="309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R28" s="57" t="str">
        <f t="shared" si="0"/>
        <v/>
      </c>
      <c r="S28" s="590" t="str">
        <f t="shared" si="1"/>
        <v/>
      </c>
      <c r="T28" s="590" t="str">
        <f t="shared" si="2"/>
        <v/>
      </c>
      <c r="U28" s="591" t="str">
        <f t="shared" si="3"/>
        <v/>
      </c>
    </row>
    <row r="29" spans="1:21" ht="19.899999999999999" customHeight="1">
      <c r="A29" s="600" t="s">
        <v>83</v>
      </c>
      <c r="B29" s="408"/>
      <c r="C29" s="408"/>
      <c r="D29" s="597"/>
      <c r="E29" s="301"/>
      <c r="F29" s="309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R29" s="57" t="str">
        <f t="shared" si="0"/>
        <v/>
      </c>
      <c r="S29" s="590" t="str">
        <f t="shared" si="1"/>
        <v/>
      </c>
      <c r="T29" s="590" t="str">
        <f t="shared" si="2"/>
        <v/>
      </c>
      <c r="U29" s="591" t="str">
        <f t="shared" si="3"/>
        <v/>
      </c>
    </row>
    <row r="30" spans="1:21" ht="19.899999999999999" customHeight="1">
      <c r="A30" s="601"/>
      <c r="B30" s="408"/>
      <c r="C30" s="408"/>
      <c r="D30" s="597"/>
      <c r="E30" s="301"/>
      <c r="F30" s="309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R30" s="57" t="str">
        <f t="shared" si="0"/>
        <v/>
      </c>
      <c r="S30" s="590" t="str">
        <f t="shared" si="1"/>
        <v/>
      </c>
      <c r="T30" s="590" t="str">
        <f t="shared" si="2"/>
        <v/>
      </c>
      <c r="U30" s="591" t="str">
        <f t="shared" si="3"/>
        <v/>
      </c>
    </row>
    <row r="31" spans="1:21" ht="19.899999999999999" customHeight="1">
      <c r="A31" s="601"/>
      <c r="B31" s="408"/>
      <c r="C31" s="408"/>
      <c r="D31" s="597"/>
      <c r="E31" s="301"/>
      <c r="F31" s="309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R31" s="57" t="str">
        <f t="shared" si="0"/>
        <v/>
      </c>
      <c r="S31" s="590" t="str">
        <f t="shared" si="1"/>
        <v/>
      </c>
      <c r="T31" s="590" t="str">
        <f t="shared" si="2"/>
        <v/>
      </c>
      <c r="U31" s="591" t="str">
        <f t="shared" si="3"/>
        <v/>
      </c>
    </row>
    <row r="32" spans="1:21" ht="19.899999999999999" customHeight="1">
      <c r="A32" s="601"/>
      <c r="B32" s="408"/>
      <c r="C32" s="408"/>
      <c r="D32" s="597"/>
      <c r="E32" s="301"/>
      <c r="F32" s="309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R32" s="57" t="str">
        <f t="shared" si="0"/>
        <v/>
      </c>
      <c r="S32" s="590" t="str">
        <f t="shared" si="1"/>
        <v/>
      </c>
      <c r="T32" s="590" t="str">
        <f t="shared" si="2"/>
        <v/>
      </c>
      <c r="U32" s="591" t="str">
        <f t="shared" si="3"/>
        <v/>
      </c>
    </row>
    <row r="33" spans="1:21" ht="19.899999999999999" customHeight="1">
      <c r="A33" s="602"/>
      <c r="B33" s="302"/>
      <c r="C33" s="302"/>
      <c r="D33" s="597"/>
      <c r="E33" s="300"/>
      <c r="F33" s="308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R33" s="57" t="str">
        <f t="shared" si="0"/>
        <v/>
      </c>
      <c r="S33" s="590" t="str">
        <f t="shared" si="1"/>
        <v/>
      </c>
      <c r="T33" s="590" t="str">
        <f t="shared" si="2"/>
        <v/>
      </c>
      <c r="U33" s="591" t="str">
        <f t="shared" si="3"/>
        <v/>
      </c>
    </row>
    <row r="34" spans="1:21" ht="19.899999999999999" customHeight="1" thickBot="1">
      <c r="A34" s="603" t="s">
        <v>442</v>
      </c>
      <c r="B34" s="409"/>
      <c r="C34" s="409"/>
      <c r="D34" s="604"/>
      <c r="E34" s="605"/>
      <c r="F34" s="606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R34" s="57" t="str">
        <f t="shared" si="0"/>
        <v/>
      </c>
      <c r="S34" s="590" t="str">
        <f t="shared" si="1"/>
        <v/>
      </c>
      <c r="T34" s="590" t="str">
        <f t="shared" si="2"/>
        <v/>
      </c>
      <c r="U34" s="591" t="str">
        <f t="shared" si="3"/>
        <v/>
      </c>
    </row>
    <row r="35" spans="1:21" ht="19.899999999999999" customHeight="1" thickTop="1">
      <c r="A35" s="592" t="s">
        <v>85</v>
      </c>
      <c r="B35" s="593"/>
      <c r="C35" s="298"/>
      <c r="D35" s="299"/>
      <c r="E35" s="594"/>
      <c r="F35" s="307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R35" s="57" t="str">
        <f t="shared" si="0"/>
        <v/>
      </c>
      <c r="S35" s="590" t="str">
        <f t="shared" si="1"/>
        <v/>
      </c>
      <c r="T35" s="590" t="str">
        <f t="shared" si="2"/>
        <v/>
      </c>
      <c r="U35" s="591" t="str">
        <f t="shared" si="3"/>
        <v/>
      </c>
    </row>
    <row r="36" spans="1:21" ht="19.899999999999999" customHeight="1">
      <c r="A36" s="595" t="s">
        <v>295</v>
      </c>
      <c r="B36" s="596"/>
      <c r="C36" s="596"/>
      <c r="D36" s="597"/>
      <c r="E36" s="598"/>
      <c r="F36" s="599"/>
      <c r="G36" s="564"/>
      <c r="H36" s="564"/>
      <c r="I36" s="564"/>
      <c r="J36" s="564"/>
      <c r="K36" s="564"/>
      <c r="L36" s="564"/>
      <c r="M36" s="564"/>
      <c r="N36" s="564"/>
      <c r="O36" s="564"/>
      <c r="P36" s="564"/>
      <c r="R36" s="57" t="str">
        <f t="shared" si="0"/>
        <v/>
      </c>
      <c r="S36" s="590" t="str">
        <f t="shared" si="1"/>
        <v/>
      </c>
      <c r="T36" s="590" t="str">
        <f t="shared" si="2"/>
        <v/>
      </c>
      <c r="U36" s="591" t="str">
        <f t="shared" si="3"/>
        <v/>
      </c>
    </row>
    <row r="37" spans="1:21" ht="19.899999999999999" customHeight="1">
      <c r="A37" s="600" t="s">
        <v>296</v>
      </c>
      <c r="B37" s="408"/>
      <c r="C37" s="302"/>
      <c r="D37" s="597"/>
      <c r="E37" s="300"/>
      <c r="F37" s="308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R37" s="57" t="str">
        <f t="shared" si="0"/>
        <v/>
      </c>
      <c r="S37" s="590" t="str">
        <f t="shared" si="1"/>
        <v/>
      </c>
      <c r="T37" s="590" t="str">
        <f t="shared" si="2"/>
        <v/>
      </c>
      <c r="U37" s="591" t="str">
        <f t="shared" si="3"/>
        <v/>
      </c>
    </row>
    <row r="38" spans="1:21" ht="19.899999999999999" customHeight="1">
      <c r="A38" s="600" t="s">
        <v>82</v>
      </c>
      <c r="B38" s="408"/>
      <c r="C38" s="408"/>
      <c r="D38" s="597"/>
      <c r="E38" s="301"/>
      <c r="F38" s="309"/>
      <c r="G38" s="564"/>
      <c r="H38" s="564"/>
      <c r="I38" s="564"/>
      <c r="J38" s="564"/>
      <c r="K38" s="564"/>
      <c r="L38" s="564"/>
      <c r="M38" s="564"/>
      <c r="N38" s="564"/>
      <c r="O38" s="564"/>
      <c r="P38" s="564"/>
      <c r="R38" s="57" t="str">
        <f t="shared" si="0"/>
        <v/>
      </c>
      <c r="S38" s="590" t="str">
        <f t="shared" si="1"/>
        <v/>
      </c>
      <c r="T38" s="590" t="str">
        <f t="shared" si="2"/>
        <v/>
      </c>
      <c r="U38" s="591" t="str">
        <f t="shared" si="3"/>
        <v/>
      </c>
    </row>
    <row r="39" spans="1:21" ht="19.899999999999999" customHeight="1">
      <c r="A39" s="600" t="s">
        <v>83</v>
      </c>
      <c r="B39" s="408"/>
      <c r="C39" s="408"/>
      <c r="D39" s="597"/>
      <c r="E39" s="301"/>
      <c r="F39" s="309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R39" s="57" t="str">
        <f t="shared" si="0"/>
        <v/>
      </c>
      <c r="S39" s="590" t="str">
        <f t="shared" si="1"/>
        <v/>
      </c>
      <c r="T39" s="590" t="str">
        <f t="shared" si="2"/>
        <v/>
      </c>
      <c r="U39" s="591" t="str">
        <f t="shared" si="3"/>
        <v/>
      </c>
    </row>
    <row r="40" spans="1:21" ht="19.899999999999999" customHeight="1">
      <c r="A40" s="601"/>
      <c r="B40" s="408"/>
      <c r="C40" s="408"/>
      <c r="D40" s="597"/>
      <c r="E40" s="301"/>
      <c r="F40" s="309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R40" s="57" t="str">
        <f t="shared" si="0"/>
        <v/>
      </c>
      <c r="S40" s="590" t="str">
        <f t="shared" si="1"/>
        <v/>
      </c>
      <c r="T40" s="590" t="str">
        <f t="shared" si="2"/>
        <v/>
      </c>
      <c r="U40" s="591" t="str">
        <f t="shared" si="3"/>
        <v/>
      </c>
    </row>
    <row r="41" spans="1:21" ht="19.899999999999999" customHeight="1">
      <c r="A41" s="601"/>
      <c r="B41" s="408"/>
      <c r="C41" s="408"/>
      <c r="D41" s="597"/>
      <c r="E41" s="301"/>
      <c r="F41" s="309"/>
      <c r="G41" s="564"/>
      <c r="H41" s="564"/>
      <c r="I41" s="564"/>
      <c r="J41" s="564"/>
      <c r="K41" s="564"/>
      <c r="L41" s="564"/>
      <c r="M41" s="564"/>
      <c r="N41" s="564"/>
      <c r="O41" s="564"/>
      <c r="P41" s="564"/>
      <c r="R41" s="57" t="str">
        <f t="shared" si="0"/>
        <v/>
      </c>
      <c r="S41" s="590" t="str">
        <f t="shared" si="1"/>
        <v/>
      </c>
      <c r="T41" s="590" t="str">
        <f t="shared" si="2"/>
        <v/>
      </c>
      <c r="U41" s="591" t="str">
        <f t="shared" si="3"/>
        <v/>
      </c>
    </row>
    <row r="42" spans="1:21" ht="19.899999999999999" customHeight="1">
      <c r="A42" s="601"/>
      <c r="B42" s="408"/>
      <c r="C42" s="408"/>
      <c r="D42" s="597"/>
      <c r="E42" s="301"/>
      <c r="F42" s="309"/>
      <c r="G42" s="564"/>
      <c r="H42" s="564"/>
      <c r="I42" s="564"/>
      <c r="J42" s="564"/>
      <c r="K42" s="564"/>
      <c r="L42" s="564"/>
      <c r="M42" s="564"/>
      <c r="N42" s="564"/>
      <c r="O42" s="564"/>
      <c r="P42" s="564"/>
      <c r="R42" s="57" t="str">
        <f t="shared" si="0"/>
        <v/>
      </c>
      <c r="S42" s="590" t="str">
        <f t="shared" si="1"/>
        <v/>
      </c>
      <c r="T42" s="590" t="str">
        <f t="shared" si="2"/>
        <v/>
      </c>
      <c r="U42" s="591" t="str">
        <f t="shared" si="3"/>
        <v/>
      </c>
    </row>
    <row r="43" spans="1:21" ht="19.899999999999999" customHeight="1" thickBot="1">
      <c r="A43" s="603" t="s">
        <v>442</v>
      </c>
      <c r="B43" s="303"/>
      <c r="C43" s="303"/>
      <c r="D43" s="604"/>
      <c r="E43" s="605"/>
      <c r="F43" s="606"/>
      <c r="G43" s="564"/>
      <c r="H43" s="564"/>
      <c r="I43" s="564"/>
      <c r="J43" s="564"/>
      <c r="K43" s="564"/>
      <c r="L43" s="564"/>
      <c r="M43" s="564"/>
      <c r="N43" s="564"/>
      <c r="O43" s="564"/>
      <c r="P43" s="564"/>
      <c r="R43" s="57" t="str">
        <f t="shared" si="0"/>
        <v/>
      </c>
      <c r="S43" s="590" t="str">
        <f t="shared" si="1"/>
        <v/>
      </c>
      <c r="T43" s="590" t="str">
        <f t="shared" si="2"/>
        <v/>
      </c>
      <c r="U43" s="591" t="str">
        <f t="shared" si="3"/>
        <v/>
      </c>
    </row>
    <row r="44" spans="1:21" ht="19.899999999999999" customHeight="1" thickTop="1">
      <c r="A44" s="592" t="s">
        <v>86</v>
      </c>
      <c r="B44" s="593"/>
      <c r="C44" s="298"/>
      <c r="D44" s="299"/>
      <c r="E44" s="594"/>
      <c r="F44" s="307"/>
      <c r="G44" s="564"/>
      <c r="H44" s="564"/>
      <c r="I44" s="564"/>
      <c r="J44" s="564"/>
      <c r="K44" s="564"/>
      <c r="L44" s="564"/>
      <c r="M44" s="564"/>
      <c r="N44" s="564"/>
      <c r="O44" s="564"/>
      <c r="P44" s="564"/>
      <c r="R44" s="57" t="str">
        <f t="shared" si="0"/>
        <v/>
      </c>
      <c r="S44" s="590" t="str">
        <f t="shared" si="1"/>
        <v/>
      </c>
      <c r="T44" s="590" t="str">
        <f t="shared" si="2"/>
        <v/>
      </c>
      <c r="U44" s="591" t="str">
        <f t="shared" si="3"/>
        <v/>
      </c>
    </row>
    <row r="45" spans="1:21" ht="19.899999999999999" customHeight="1">
      <c r="A45" s="595" t="s">
        <v>295</v>
      </c>
      <c r="B45" s="596"/>
      <c r="C45" s="596"/>
      <c r="D45" s="597"/>
      <c r="E45" s="598"/>
      <c r="F45" s="599"/>
      <c r="G45" s="564"/>
      <c r="H45" s="564"/>
      <c r="I45" s="564"/>
      <c r="J45" s="564"/>
      <c r="K45" s="564"/>
      <c r="L45" s="564"/>
      <c r="M45" s="564"/>
      <c r="N45" s="564"/>
      <c r="O45" s="564"/>
      <c r="P45" s="564"/>
      <c r="R45" s="57" t="str">
        <f t="shared" si="0"/>
        <v/>
      </c>
      <c r="S45" s="590" t="str">
        <f t="shared" si="1"/>
        <v/>
      </c>
      <c r="T45" s="590" t="str">
        <f t="shared" si="2"/>
        <v/>
      </c>
      <c r="U45" s="591" t="str">
        <f t="shared" si="3"/>
        <v/>
      </c>
    </row>
    <row r="46" spans="1:21" ht="19.899999999999999" customHeight="1">
      <c r="A46" s="600" t="s">
        <v>296</v>
      </c>
      <c r="B46" s="408"/>
      <c r="C46" s="302"/>
      <c r="D46" s="597"/>
      <c r="E46" s="300"/>
      <c r="F46" s="308"/>
      <c r="G46" s="564"/>
      <c r="H46" s="564"/>
      <c r="I46" s="564"/>
      <c r="J46" s="564"/>
      <c r="K46" s="564"/>
      <c r="L46" s="564"/>
      <c r="M46" s="564"/>
      <c r="N46" s="564"/>
      <c r="O46" s="564"/>
      <c r="P46" s="564"/>
      <c r="R46" s="57" t="str">
        <f t="shared" ref="R46:R62" si="4">IF(AND($S46="",$T46="",$U46=""),"",$S46 &amp; "|" &amp; $T46 &amp; "|" &amp; $U46)</f>
        <v/>
      </c>
      <c r="S46" s="590" t="str">
        <f t="shared" ref="S46:S62" si="5">IF(ISTEXT($B46),"не число",IF(AND($B46&gt;=0,$B46=ROUND($B46,0)),"",$B46&amp;" недопустимое значение в графе 2"))</f>
        <v/>
      </c>
      <c r="T46" s="590" t="str">
        <f t="shared" ref="T46:T62" si="6">IF(ISTEXT($C46),"не число",IF(AND($C46&gt;=0,$C46=ROUND($C46,0)),"",$C46&amp;" недопустимое значение в графе 3"))</f>
        <v/>
      </c>
      <c r="U46" s="591" t="str">
        <f t="shared" ref="U46:U62" si="7">IF(ISTEXT($F46),"не число",IF($F46="","",IF(OR($F46&lt;GodSegodni-50,$F46&gt;GodSegodni),$F46&amp;" недопустимое значение в графе 6",IF($F46=ROUND($F46,0),"",$F46&amp;" недопустимое значение в графе 6"))))</f>
        <v/>
      </c>
    </row>
    <row r="47" spans="1:21" ht="19.899999999999999" customHeight="1">
      <c r="A47" s="600" t="s">
        <v>82</v>
      </c>
      <c r="B47" s="408"/>
      <c r="C47" s="408"/>
      <c r="D47" s="597"/>
      <c r="E47" s="301"/>
      <c r="F47" s="309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R47" s="57" t="str">
        <f t="shared" si="4"/>
        <v/>
      </c>
      <c r="S47" s="590" t="str">
        <f t="shared" si="5"/>
        <v/>
      </c>
      <c r="T47" s="590" t="str">
        <f t="shared" si="6"/>
        <v/>
      </c>
      <c r="U47" s="591" t="str">
        <f t="shared" si="7"/>
        <v/>
      </c>
    </row>
    <row r="48" spans="1:21" ht="19.899999999999999" customHeight="1">
      <c r="A48" s="600" t="s">
        <v>83</v>
      </c>
      <c r="B48" s="408"/>
      <c r="C48" s="408"/>
      <c r="D48" s="597"/>
      <c r="E48" s="301"/>
      <c r="F48" s="309"/>
      <c r="G48" s="564"/>
      <c r="H48" s="564"/>
      <c r="I48" s="564"/>
      <c r="J48" s="564"/>
      <c r="K48" s="564"/>
      <c r="L48" s="564"/>
      <c r="M48" s="564"/>
      <c r="N48" s="564"/>
      <c r="O48" s="564"/>
      <c r="P48" s="564"/>
      <c r="R48" s="57" t="str">
        <f t="shared" si="4"/>
        <v/>
      </c>
      <c r="S48" s="590" t="str">
        <f t="shared" si="5"/>
        <v/>
      </c>
      <c r="T48" s="590" t="str">
        <f t="shared" si="6"/>
        <v/>
      </c>
      <c r="U48" s="591" t="str">
        <f t="shared" si="7"/>
        <v/>
      </c>
    </row>
    <row r="49" spans="1:24" ht="19.899999999999999" customHeight="1">
      <c r="A49" s="601"/>
      <c r="B49" s="408"/>
      <c r="C49" s="408"/>
      <c r="D49" s="597"/>
      <c r="E49" s="301"/>
      <c r="F49" s="309"/>
      <c r="G49" s="564"/>
      <c r="H49" s="564"/>
      <c r="I49" s="564"/>
      <c r="J49" s="564"/>
      <c r="K49" s="564"/>
      <c r="L49" s="564"/>
      <c r="M49" s="564"/>
      <c r="N49" s="564"/>
      <c r="O49" s="564"/>
      <c r="P49" s="564"/>
      <c r="R49" s="57" t="str">
        <f t="shared" si="4"/>
        <v/>
      </c>
      <c r="S49" s="590" t="str">
        <f t="shared" si="5"/>
        <v/>
      </c>
      <c r="T49" s="590" t="str">
        <f t="shared" si="6"/>
        <v/>
      </c>
      <c r="U49" s="591" t="str">
        <f t="shared" si="7"/>
        <v/>
      </c>
    </row>
    <row r="50" spans="1:24" ht="19.899999999999999" customHeight="1">
      <c r="A50" s="601"/>
      <c r="B50" s="408"/>
      <c r="C50" s="408"/>
      <c r="D50" s="597"/>
      <c r="E50" s="301"/>
      <c r="F50" s="309"/>
      <c r="G50" s="564"/>
      <c r="H50" s="564"/>
      <c r="I50" s="564"/>
      <c r="J50" s="564"/>
      <c r="K50" s="564"/>
      <c r="L50" s="564"/>
      <c r="M50" s="564"/>
      <c r="N50" s="564"/>
      <c r="O50" s="564"/>
      <c r="P50" s="564"/>
      <c r="R50" s="57" t="str">
        <f t="shared" si="4"/>
        <v/>
      </c>
      <c r="S50" s="590" t="str">
        <f t="shared" si="5"/>
        <v/>
      </c>
      <c r="T50" s="590" t="str">
        <f t="shared" si="6"/>
        <v/>
      </c>
      <c r="U50" s="591" t="str">
        <f t="shared" si="7"/>
        <v/>
      </c>
    </row>
    <row r="51" spans="1:24" ht="19.899999999999999" customHeight="1">
      <c r="A51" s="601"/>
      <c r="B51" s="408"/>
      <c r="C51" s="408"/>
      <c r="D51" s="597"/>
      <c r="E51" s="301"/>
      <c r="F51" s="309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R51" s="57" t="str">
        <f t="shared" si="4"/>
        <v/>
      </c>
      <c r="S51" s="590" t="str">
        <f t="shared" si="5"/>
        <v/>
      </c>
      <c r="T51" s="590" t="str">
        <f t="shared" si="6"/>
        <v/>
      </c>
      <c r="U51" s="591" t="str">
        <f t="shared" si="7"/>
        <v/>
      </c>
    </row>
    <row r="52" spans="1:24" ht="19.899999999999999" customHeight="1">
      <c r="A52" s="602"/>
      <c r="B52" s="302"/>
      <c r="C52" s="302"/>
      <c r="D52" s="597"/>
      <c r="E52" s="300"/>
      <c r="F52" s="308"/>
      <c r="G52" s="564"/>
      <c r="H52" s="564"/>
      <c r="I52" s="564"/>
      <c r="J52" s="564"/>
      <c r="K52" s="564"/>
      <c r="L52" s="564"/>
      <c r="M52" s="564"/>
      <c r="N52" s="564"/>
      <c r="O52" s="564"/>
      <c r="P52" s="564"/>
      <c r="R52" s="57" t="str">
        <f t="shared" si="4"/>
        <v/>
      </c>
      <c r="S52" s="590" t="str">
        <f t="shared" si="5"/>
        <v/>
      </c>
      <c r="T52" s="590" t="str">
        <f t="shared" si="6"/>
        <v/>
      </c>
      <c r="U52" s="591" t="str">
        <f t="shared" si="7"/>
        <v/>
      </c>
    </row>
    <row r="53" spans="1:24" ht="19.899999999999999" customHeight="1" thickBot="1">
      <c r="A53" s="603" t="s">
        <v>442</v>
      </c>
      <c r="B53" s="409"/>
      <c r="C53" s="409"/>
      <c r="D53" s="604"/>
      <c r="E53" s="605"/>
      <c r="F53" s="606"/>
      <c r="G53" s="564"/>
      <c r="H53" s="564"/>
      <c r="I53" s="564"/>
      <c r="J53" s="564"/>
      <c r="K53" s="564"/>
      <c r="L53" s="564"/>
      <c r="M53" s="564"/>
      <c r="N53" s="564"/>
      <c r="O53" s="564"/>
      <c r="P53" s="564"/>
      <c r="R53" s="57" t="str">
        <f t="shared" si="4"/>
        <v/>
      </c>
      <c r="S53" s="590" t="str">
        <f t="shared" si="5"/>
        <v/>
      </c>
      <c r="T53" s="590" t="str">
        <f t="shared" si="6"/>
        <v/>
      </c>
      <c r="U53" s="591" t="str">
        <f t="shared" si="7"/>
        <v/>
      </c>
    </row>
    <row r="54" spans="1:24" ht="19.899999999999999" customHeight="1" thickTop="1">
      <c r="A54" s="592" t="s">
        <v>87</v>
      </c>
      <c r="B54" s="593"/>
      <c r="C54" s="298"/>
      <c r="D54" s="299"/>
      <c r="E54" s="594"/>
      <c r="F54" s="307"/>
      <c r="G54" s="564"/>
      <c r="H54" s="564"/>
      <c r="I54" s="564"/>
      <c r="J54" s="564"/>
      <c r="K54" s="564"/>
      <c r="L54" s="564"/>
      <c r="M54" s="564"/>
      <c r="N54" s="564"/>
      <c r="O54" s="564"/>
      <c r="P54" s="564"/>
      <c r="R54" s="57" t="str">
        <f t="shared" si="4"/>
        <v/>
      </c>
      <c r="S54" s="590" t="str">
        <f t="shared" si="5"/>
        <v/>
      </c>
      <c r="T54" s="590" t="str">
        <f t="shared" si="6"/>
        <v/>
      </c>
      <c r="U54" s="591" t="str">
        <f t="shared" si="7"/>
        <v/>
      </c>
      <c r="V54" s="590"/>
      <c r="X54" s="590"/>
    </row>
    <row r="55" spans="1:24" ht="19.899999999999999" customHeight="1">
      <c r="A55" s="595" t="s">
        <v>295</v>
      </c>
      <c r="B55" s="596"/>
      <c r="C55" s="596"/>
      <c r="D55" s="597"/>
      <c r="E55" s="598"/>
      <c r="F55" s="599"/>
      <c r="G55" s="564"/>
      <c r="H55" s="564"/>
      <c r="I55" s="564"/>
      <c r="J55" s="564"/>
      <c r="K55" s="564"/>
      <c r="L55" s="564"/>
      <c r="M55" s="564"/>
      <c r="N55" s="564"/>
      <c r="O55" s="564"/>
      <c r="P55" s="564"/>
      <c r="R55" s="57" t="str">
        <f t="shared" si="4"/>
        <v/>
      </c>
      <c r="S55" s="590" t="str">
        <f t="shared" si="5"/>
        <v/>
      </c>
      <c r="T55" s="590" t="str">
        <f t="shared" si="6"/>
        <v/>
      </c>
      <c r="U55" s="591" t="str">
        <f t="shared" si="7"/>
        <v/>
      </c>
    </row>
    <row r="56" spans="1:24" ht="19.899999999999999" customHeight="1">
      <c r="A56" s="600" t="s">
        <v>296</v>
      </c>
      <c r="B56" s="408"/>
      <c r="C56" s="302"/>
      <c r="D56" s="597"/>
      <c r="E56" s="300"/>
      <c r="F56" s="308"/>
      <c r="G56" s="564"/>
      <c r="H56" s="564"/>
      <c r="I56" s="564"/>
      <c r="J56" s="564"/>
      <c r="K56" s="564"/>
      <c r="L56" s="564"/>
      <c r="M56" s="564"/>
      <c r="N56" s="564"/>
      <c r="O56" s="564"/>
      <c r="P56" s="564"/>
      <c r="R56" s="57" t="str">
        <f t="shared" si="4"/>
        <v/>
      </c>
      <c r="S56" s="590" t="str">
        <f t="shared" si="5"/>
        <v/>
      </c>
      <c r="T56" s="590" t="str">
        <f t="shared" si="6"/>
        <v/>
      </c>
      <c r="U56" s="591" t="str">
        <f t="shared" si="7"/>
        <v/>
      </c>
    </row>
    <row r="57" spans="1:24" ht="19.899999999999999" customHeight="1">
      <c r="A57" s="600" t="s">
        <v>82</v>
      </c>
      <c r="B57" s="408"/>
      <c r="C57" s="408"/>
      <c r="D57" s="597"/>
      <c r="E57" s="301"/>
      <c r="F57" s="309"/>
      <c r="G57" s="564"/>
      <c r="H57" s="564"/>
      <c r="I57" s="564"/>
      <c r="J57" s="564"/>
      <c r="K57" s="564"/>
      <c r="L57" s="564"/>
      <c r="M57" s="564"/>
      <c r="N57" s="564"/>
      <c r="O57" s="564"/>
      <c r="P57" s="564"/>
      <c r="R57" s="57" t="str">
        <f t="shared" si="4"/>
        <v/>
      </c>
      <c r="S57" s="590" t="str">
        <f t="shared" si="5"/>
        <v/>
      </c>
      <c r="T57" s="590" t="str">
        <f t="shared" si="6"/>
        <v/>
      </c>
      <c r="U57" s="591" t="str">
        <f t="shared" si="7"/>
        <v/>
      </c>
    </row>
    <row r="58" spans="1:24" ht="19.899999999999999" customHeight="1">
      <c r="A58" s="600" t="s">
        <v>83</v>
      </c>
      <c r="B58" s="408"/>
      <c r="C58" s="408"/>
      <c r="D58" s="597"/>
      <c r="E58" s="301"/>
      <c r="F58" s="309"/>
      <c r="G58" s="564"/>
      <c r="H58" s="564"/>
      <c r="I58" s="564"/>
      <c r="J58" s="564"/>
      <c r="K58" s="564"/>
      <c r="L58" s="564"/>
      <c r="M58" s="564"/>
      <c r="N58" s="564"/>
      <c r="O58" s="564"/>
      <c r="P58" s="564"/>
      <c r="R58" s="57" t="str">
        <f t="shared" si="4"/>
        <v/>
      </c>
      <c r="S58" s="590" t="str">
        <f t="shared" si="5"/>
        <v/>
      </c>
      <c r="T58" s="590" t="str">
        <f t="shared" si="6"/>
        <v/>
      </c>
      <c r="U58" s="591" t="str">
        <f t="shared" si="7"/>
        <v/>
      </c>
    </row>
    <row r="59" spans="1:24" ht="19.899999999999999" customHeight="1">
      <c r="A59" s="601"/>
      <c r="B59" s="408"/>
      <c r="C59" s="408"/>
      <c r="D59" s="597"/>
      <c r="E59" s="301"/>
      <c r="F59" s="309"/>
      <c r="G59" s="564"/>
      <c r="H59" s="564"/>
      <c r="I59" s="564"/>
      <c r="J59" s="564"/>
      <c r="K59" s="564"/>
      <c r="L59" s="564"/>
      <c r="M59" s="564"/>
      <c r="N59" s="564"/>
      <c r="O59" s="564"/>
      <c r="P59" s="564"/>
      <c r="R59" s="57" t="str">
        <f t="shared" si="4"/>
        <v/>
      </c>
      <c r="S59" s="590" t="str">
        <f t="shared" si="5"/>
        <v/>
      </c>
      <c r="T59" s="590" t="str">
        <f t="shared" si="6"/>
        <v/>
      </c>
      <c r="U59" s="591" t="str">
        <f t="shared" si="7"/>
        <v/>
      </c>
    </row>
    <row r="60" spans="1:24" ht="19.899999999999999" customHeight="1">
      <c r="A60" s="601"/>
      <c r="B60" s="408"/>
      <c r="C60" s="408"/>
      <c r="D60" s="597"/>
      <c r="E60" s="301"/>
      <c r="F60" s="309"/>
      <c r="G60" s="564"/>
      <c r="H60" s="564"/>
      <c r="I60" s="564"/>
      <c r="J60" s="564"/>
      <c r="K60" s="564"/>
      <c r="L60" s="564"/>
      <c r="M60" s="564"/>
      <c r="N60" s="564"/>
      <c r="O60" s="564"/>
      <c r="P60" s="564"/>
      <c r="R60" s="57" t="str">
        <f t="shared" si="4"/>
        <v/>
      </c>
      <c r="S60" s="590" t="str">
        <f t="shared" si="5"/>
        <v/>
      </c>
      <c r="T60" s="590" t="str">
        <f t="shared" si="6"/>
        <v/>
      </c>
      <c r="U60" s="591" t="str">
        <f t="shared" si="7"/>
        <v/>
      </c>
    </row>
    <row r="61" spans="1:24" ht="19.899999999999999" customHeight="1">
      <c r="A61" s="601"/>
      <c r="B61" s="408"/>
      <c r="C61" s="408"/>
      <c r="D61" s="597"/>
      <c r="E61" s="301"/>
      <c r="F61" s="309"/>
      <c r="G61" s="564"/>
      <c r="H61" s="564"/>
      <c r="I61" s="564"/>
      <c r="J61" s="564"/>
      <c r="K61" s="564"/>
      <c r="L61" s="564"/>
      <c r="M61" s="564"/>
      <c r="N61" s="564"/>
      <c r="O61" s="564"/>
      <c r="P61" s="564"/>
      <c r="R61" s="57" t="str">
        <f t="shared" si="4"/>
        <v/>
      </c>
      <c r="S61" s="590" t="str">
        <f t="shared" si="5"/>
        <v/>
      </c>
      <c r="T61" s="590" t="str">
        <f t="shared" si="6"/>
        <v/>
      </c>
      <c r="U61" s="591" t="str">
        <f t="shared" si="7"/>
        <v/>
      </c>
    </row>
    <row r="62" spans="1:24" ht="19.899999999999999" customHeight="1" thickBot="1">
      <c r="A62" s="603" t="s">
        <v>442</v>
      </c>
      <c r="B62" s="303"/>
      <c r="C62" s="303"/>
      <c r="D62" s="604"/>
      <c r="E62" s="604"/>
      <c r="F62" s="606"/>
      <c r="G62" s="564"/>
      <c r="H62" s="564"/>
      <c r="I62" s="564"/>
      <c r="J62" s="564"/>
      <c r="K62" s="564"/>
      <c r="L62" s="564"/>
      <c r="M62" s="564"/>
      <c r="N62" s="564"/>
      <c r="O62" s="564"/>
      <c r="P62" s="564"/>
      <c r="R62" s="57" t="str">
        <f t="shared" si="4"/>
        <v/>
      </c>
      <c r="S62" s="590" t="str">
        <f t="shared" si="5"/>
        <v/>
      </c>
      <c r="T62" s="590" t="str">
        <f t="shared" si="6"/>
        <v/>
      </c>
      <c r="U62" s="591" t="str">
        <f t="shared" si="7"/>
        <v/>
      </c>
    </row>
    <row r="63" spans="1:24" ht="15.75" thickTop="1">
      <c r="A63" s="563"/>
      <c r="B63" s="576"/>
      <c r="C63" s="563"/>
      <c r="D63" s="563"/>
      <c r="E63" s="563"/>
      <c r="F63" s="563"/>
      <c r="G63" s="564"/>
      <c r="H63" s="564"/>
      <c r="I63" s="564"/>
      <c r="J63" s="564"/>
      <c r="K63" s="564"/>
      <c r="L63" s="564"/>
      <c r="M63" s="564"/>
      <c r="N63" s="564"/>
      <c r="O63" s="564"/>
      <c r="P63" s="564"/>
      <c r="R63" s="57"/>
    </row>
    <row r="64" spans="1:24" ht="33" customHeight="1">
      <c r="A64" s="565" t="s">
        <v>474</v>
      </c>
      <c r="B64" s="565"/>
      <c r="C64" s="565"/>
      <c r="D64" s="565"/>
      <c r="E64" s="565"/>
      <c r="F64" s="565"/>
      <c r="G64" s="607"/>
      <c r="H64" s="564"/>
      <c r="I64" s="564"/>
      <c r="J64" s="564"/>
      <c r="K64" s="564"/>
      <c r="L64" s="564"/>
      <c r="M64" s="564"/>
      <c r="N64" s="564"/>
      <c r="O64" s="564"/>
      <c r="P64" s="564"/>
      <c r="R64" s="57"/>
    </row>
    <row r="65" spans="1:32" ht="15.75" thickBot="1">
      <c r="A65" s="563"/>
      <c r="B65" s="576"/>
      <c r="C65" s="563"/>
      <c r="D65" s="563"/>
      <c r="E65" s="563"/>
      <c r="F65" s="563"/>
      <c r="G65" s="564"/>
      <c r="H65" s="564"/>
      <c r="I65" s="564"/>
      <c r="J65" s="564"/>
      <c r="K65" s="564"/>
      <c r="L65" s="564"/>
      <c r="M65" s="564"/>
      <c r="N65" s="564"/>
      <c r="O65" s="564"/>
      <c r="P65" s="564"/>
      <c r="R65" s="57"/>
    </row>
    <row r="66" spans="1:32" ht="45.75" thickBot="1">
      <c r="A66" s="790" t="s">
        <v>88</v>
      </c>
      <c r="B66" s="792" t="s">
        <v>89</v>
      </c>
      <c r="C66" s="608" t="s">
        <v>443</v>
      </c>
      <c r="D66" s="609"/>
      <c r="E66" s="610" t="s">
        <v>444</v>
      </c>
      <c r="F66" s="609"/>
      <c r="G66" s="564"/>
      <c r="H66" s="564"/>
      <c r="I66" s="564"/>
      <c r="J66" s="564"/>
      <c r="K66" s="564"/>
      <c r="L66" s="564"/>
      <c r="M66" s="564"/>
      <c r="N66" s="564"/>
      <c r="O66" s="564"/>
      <c r="P66" s="564"/>
      <c r="R66" s="57"/>
    </row>
    <row r="67" spans="1:32" ht="15.75" thickBot="1">
      <c r="A67" s="791"/>
      <c r="B67" s="793"/>
      <c r="C67" s="611" t="s">
        <v>90</v>
      </c>
      <c r="D67" s="612" t="s">
        <v>91</v>
      </c>
      <c r="E67" s="612" t="s">
        <v>90</v>
      </c>
      <c r="F67" s="612" t="s">
        <v>91</v>
      </c>
      <c r="G67" s="564"/>
      <c r="H67" s="564"/>
      <c r="I67" s="564"/>
      <c r="J67" s="564"/>
      <c r="K67" s="564"/>
      <c r="L67" s="564"/>
      <c r="M67" s="564"/>
      <c r="N67" s="564"/>
      <c r="O67" s="564"/>
      <c r="P67" s="564"/>
      <c r="R67" s="57"/>
    </row>
    <row r="68" spans="1:32" ht="15.75" thickBot="1">
      <c r="A68" s="613">
        <v>1</v>
      </c>
      <c r="B68" s="572">
        <v>2</v>
      </c>
      <c r="C68" s="611">
        <v>3</v>
      </c>
      <c r="D68" s="612">
        <v>4</v>
      </c>
      <c r="E68" s="612">
        <v>5</v>
      </c>
      <c r="F68" s="612">
        <v>6</v>
      </c>
      <c r="G68" s="564"/>
      <c r="H68" s="564"/>
      <c r="I68" s="564"/>
      <c r="J68" s="564"/>
      <c r="K68" s="564"/>
      <c r="L68" s="564"/>
      <c r="M68" s="564"/>
      <c r="N68" s="564"/>
      <c r="O68" s="564"/>
      <c r="P68" s="564"/>
      <c r="Q68" s="564"/>
      <c r="R68" s="564"/>
      <c r="S68" s="564"/>
      <c r="T68" s="564"/>
      <c r="U68" s="564"/>
      <c r="V68" s="564"/>
      <c r="W68" s="564"/>
      <c r="X68" s="564"/>
      <c r="Y68" s="564"/>
      <c r="Z68" s="564"/>
      <c r="AA68" s="564"/>
      <c r="AB68" s="564"/>
      <c r="AC68" s="564"/>
      <c r="AD68" s="564"/>
      <c r="AE68" s="564"/>
      <c r="AF68" s="564"/>
    </row>
    <row r="69" spans="1:32" ht="19.899999999999999" customHeight="1" thickBot="1">
      <c r="A69" s="614" t="s">
        <v>92</v>
      </c>
      <c r="B69" s="742"/>
      <c r="C69" s="615"/>
      <c r="D69" s="615"/>
      <c r="E69" s="310"/>
      <c r="F69" s="310"/>
      <c r="G69" s="564"/>
      <c r="H69" s="564"/>
      <c r="I69" s="564"/>
      <c r="J69" s="564"/>
      <c r="K69" s="564"/>
      <c r="L69" s="564"/>
      <c r="M69" s="564"/>
      <c r="N69" s="564"/>
      <c r="O69" s="564"/>
      <c r="P69" s="564"/>
      <c r="R69" s="57" t="str">
        <f>IF(AND($S69="",$T69="",$U69="",$V69="",$W69="",$X69="",$Y69=""),"",$S69&amp;"|"&amp;$T69&amp;"|"&amp;$U69&amp;"|"&amp;$V69&amp;"|"&amp;$W69&amp;"|"&amp;$X69&amp;"|"&amp;$Y69)</f>
        <v/>
      </c>
      <c r="S69" s="590" t="str">
        <f>IF(ISTEXT(B69),"не число",IF(AND(B69&gt;=0,B69=ROUND(B69,0)),"",B69&amp;" недопустимое значение в графе "&amp;B$68))</f>
        <v/>
      </c>
      <c r="T69" s="590" t="str">
        <f t="shared" ref="T69:W72" si="8">IF(ISTEXT(C69),"не число",IF(AND(C69&gt;=0,C69=ROUND(C69,2)),"",C69&amp;" недопустимое значение в графе "&amp;C$68))</f>
        <v/>
      </c>
      <c r="U69" s="590" t="str">
        <f t="shared" si="8"/>
        <v/>
      </c>
      <c r="V69" s="590" t="str">
        <f t="shared" si="8"/>
        <v/>
      </c>
      <c r="W69" s="590" t="str">
        <f t="shared" si="8"/>
        <v/>
      </c>
      <c r="X69" s="16" t="str">
        <f>IF(OR(ISTEXT(C69),ISTEXT(D69)),"не числовые значения",IF(D69&gt;C69,"Штат меньше",""))</f>
        <v/>
      </c>
      <c r="Y69" s="16" t="str">
        <f>IF(OR(ISTEXT(E69),ISTEXT(F69)),"не числовые значения",IF(F69&gt;E69,"Штат меньше",""))</f>
        <v/>
      </c>
    </row>
    <row r="70" spans="1:32" ht="19.899999999999999" customHeight="1" thickBot="1">
      <c r="A70" s="614" t="s">
        <v>93</v>
      </c>
      <c r="B70" s="742">
        <v>1</v>
      </c>
      <c r="C70" s="311">
        <v>1</v>
      </c>
      <c r="D70" s="741">
        <v>1</v>
      </c>
      <c r="E70" s="310">
        <v>1</v>
      </c>
      <c r="F70" s="310">
        <v>1</v>
      </c>
      <c r="G70" s="564"/>
      <c r="H70" s="564"/>
      <c r="I70" s="564"/>
      <c r="J70" s="564"/>
      <c r="K70" s="564"/>
      <c r="L70" s="564"/>
      <c r="M70" s="564"/>
      <c r="N70" s="564"/>
      <c r="O70" s="564"/>
      <c r="P70" s="564"/>
      <c r="R70" s="57" t="str">
        <f>IF(AND($S70="",$T70="",$U70="",$V70="",$W70="",$X70="",$Y70=""),"",$S70&amp;"|"&amp;$T70&amp;"|"&amp;$U70&amp;"|"&amp;$V70&amp;"|"&amp;$W70&amp;"|"&amp;$X70&amp;"|"&amp;$Y70)</f>
        <v/>
      </c>
      <c r="S70" s="590" t="str">
        <f>IF(ISTEXT(B70),"не число",IF(AND(B70&gt;=0,B70=ROUND(B70,0)),"",B70&amp;" недопустимое значение в графе "&amp;B$68))</f>
        <v/>
      </c>
      <c r="T70" s="590" t="str">
        <f t="shared" si="8"/>
        <v/>
      </c>
      <c r="U70" s="590" t="str">
        <f t="shared" si="8"/>
        <v/>
      </c>
      <c r="V70" s="590" t="str">
        <f t="shared" si="8"/>
        <v/>
      </c>
      <c r="W70" s="590" t="str">
        <f t="shared" si="8"/>
        <v/>
      </c>
      <c r="X70" s="16" t="str">
        <f>IF(OR(ISTEXT(C70),ISTEXT(D70)),"не числовые значения",IF(D70&gt;C70,"Штат меньше",""))</f>
        <v/>
      </c>
      <c r="Y70" s="16" t="str">
        <f>IF(OR(ISTEXT(E70),ISTEXT(F70)),"не числовые значения",IF(F70&gt;E70,"Штат меньше",""))</f>
        <v/>
      </c>
    </row>
    <row r="71" spans="1:32" ht="19.899999999999999" customHeight="1" thickBot="1">
      <c r="A71" s="614" t="s">
        <v>94</v>
      </c>
      <c r="B71" s="742"/>
      <c r="C71" s="311"/>
      <c r="D71" s="410"/>
      <c r="E71" s="310"/>
      <c r="F71" s="310"/>
      <c r="G71" s="564"/>
      <c r="H71" s="564"/>
      <c r="I71" s="564"/>
      <c r="J71" s="564"/>
      <c r="K71" s="564"/>
      <c r="L71" s="564"/>
      <c r="M71" s="564"/>
      <c r="N71" s="564"/>
      <c r="O71" s="564"/>
      <c r="P71" s="564"/>
      <c r="R71" s="57" t="str">
        <f>IF(AND($S71="",$T71="",$U71="",$V71="",$W71="",$X71="",$Y71=""),"",$S71&amp;"|"&amp;$T71&amp;"|"&amp;$U71&amp;"|"&amp;$V71&amp;"|"&amp;$W71&amp;"|"&amp;$X71&amp;"|"&amp;$Y71)</f>
        <v/>
      </c>
      <c r="S71" s="590" t="str">
        <f>IF(ISTEXT(B71),"не число",IF(AND(B71&gt;=0,B71=ROUND(B71,0)),"",B71&amp;" недопустимое значение в графе "&amp;B$68))</f>
        <v/>
      </c>
      <c r="T71" s="590" t="str">
        <f t="shared" si="8"/>
        <v/>
      </c>
      <c r="U71" s="590" t="str">
        <f t="shared" si="8"/>
        <v/>
      </c>
      <c r="V71" s="590" t="str">
        <f t="shared" si="8"/>
        <v/>
      </c>
      <c r="W71" s="590" t="str">
        <f t="shared" si="8"/>
        <v/>
      </c>
      <c r="X71" s="16" t="str">
        <f>IF(OR(ISTEXT(C71),ISTEXT(D71)),"не числовые значения",IF(D71&gt;C71,"Штат меньше",""))</f>
        <v/>
      </c>
      <c r="Y71" s="16" t="str">
        <f>IF(OR(ISTEXT(E71),ISTEXT(F71)),"не числовые значения",IF(F71&gt;E71,"Штат меньше",""))</f>
        <v/>
      </c>
    </row>
    <row r="72" spans="1:32" ht="19.899999999999999" customHeight="1" thickBot="1">
      <c r="A72" s="614" t="s">
        <v>95</v>
      </c>
      <c r="B72" s="742"/>
      <c r="C72" s="311"/>
      <c r="D72" s="310"/>
      <c r="E72" s="310"/>
      <c r="F72" s="310"/>
      <c r="G72" s="564"/>
      <c r="H72" s="564"/>
      <c r="I72" s="564"/>
      <c r="J72" s="564"/>
      <c r="K72" s="564"/>
      <c r="L72" s="564"/>
      <c r="M72" s="564"/>
      <c r="N72" s="564"/>
      <c r="O72" s="564"/>
      <c r="P72" s="564"/>
      <c r="R72" s="57" t="str">
        <f>IF(AND($S72="",$T72="",$U72="",$V72="",$W72="",$X72="",$Y72=""),"",$S72&amp;"|"&amp;$T72&amp;"|"&amp;$U72&amp;"|"&amp;$V72&amp;"|"&amp;$W72&amp;"|"&amp;$X72&amp;"|"&amp;$Y72)</f>
        <v/>
      </c>
      <c r="S72" s="590" t="str">
        <f>IF(ISTEXT(B72),"не число",IF(AND(B72&gt;=0,B72=ROUND(B72,0)),"",B72&amp;" недопустимое значение в графе "&amp;B$68))</f>
        <v/>
      </c>
      <c r="T72" s="590" t="str">
        <f t="shared" si="8"/>
        <v/>
      </c>
      <c r="U72" s="590" t="str">
        <f t="shared" si="8"/>
        <v/>
      </c>
      <c r="V72" s="590" t="str">
        <f t="shared" si="8"/>
        <v/>
      </c>
      <c r="W72" s="590" t="str">
        <f t="shared" si="8"/>
        <v/>
      </c>
      <c r="X72" s="16" t="str">
        <f>IF(OR(ISTEXT(C72),ISTEXT(D72)),"не числовые значения",IF(D72&gt;C72,"Штат меньше",""))</f>
        <v/>
      </c>
      <c r="Y72" s="16" t="str">
        <f>IF(OR(ISTEXT(E72),ISTEXT(F72)),"не числовые значения",IF(F72&gt;E72,"Штат меньше",""))</f>
        <v/>
      </c>
    </row>
    <row r="73" spans="1:32" ht="14.25" customHeight="1">
      <c r="A73" s="562"/>
      <c r="B73" s="563"/>
      <c r="C73" s="563"/>
      <c r="D73" s="563"/>
      <c r="E73" s="563"/>
      <c r="F73" s="563"/>
      <c r="G73" s="564"/>
      <c r="H73" s="564"/>
      <c r="I73" s="564"/>
      <c r="J73" s="564"/>
      <c r="K73" s="564"/>
      <c r="L73" s="564"/>
      <c r="M73" s="564"/>
      <c r="N73" s="564"/>
      <c r="O73" s="564"/>
      <c r="P73" s="564"/>
      <c r="R73" s="57"/>
    </row>
    <row r="74" spans="1:32" ht="18.75">
      <c r="A74" s="565" t="s">
        <v>475</v>
      </c>
      <c r="B74" s="565"/>
      <c r="C74" s="565"/>
      <c r="D74" s="565"/>
      <c r="E74" s="565"/>
      <c r="F74" s="565"/>
      <c r="G74" s="565"/>
      <c r="H74" s="565"/>
      <c r="I74" s="565"/>
      <c r="J74" s="565"/>
      <c r="K74" s="616"/>
      <c r="L74" s="616"/>
      <c r="M74" s="564"/>
      <c r="N74" s="564"/>
      <c r="O74" s="564"/>
      <c r="P74" s="564"/>
      <c r="R74" s="57"/>
    </row>
    <row r="75" spans="1:32" ht="15.75" thickBot="1">
      <c r="A75" s="563"/>
      <c r="B75" s="563"/>
      <c r="C75" s="563"/>
      <c r="D75" s="563"/>
      <c r="E75" s="563"/>
      <c r="F75" s="563"/>
      <c r="G75" s="563"/>
      <c r="H75" s="563"/>
      <c r="I75" s="563"/>
      <c r="J75" s="563"/>
      <c r="K75" s="563"/>
      <c r="L75" s="563"/>
      <c r="M75" s="564"/>
      <c r="N75" s="564"/>
      <c r="O75" s="564"/>
      <c r="P75" s="564"/>
      <c r="R75" s="57"/>
    </row>
    <row r="76" spans="1:32" ht="45.75" customHeight="1" thickBot="1">
      <c r="A76" s="608" t="s">
        <v>556</v>
      </c>
      <c r="B76" s="617"/>
      <c r="C76" s="608" t="s">
        <v>445</v>
      </c>
      <c r="D76" s="609"/>
      <c r="E76" s="610" t="s">
        <v>446</v>
      </c>
      <c r="F76" s="609"/>
      <c r="G76" s="610" t="s">
        <v>456</v>
      </c>
      <c r="H76" s="609"/>
      <c r="I76" s="610" t="s">
        <v>447</v>
      </c>
      <c r="J76" s="609"/>
      <c r="K76" s="563"/>
      <c r="L76" s="563"/>
      <c r="M76" s="564"/>
      <c r="N76" s="564"/>
      <c r="O76" s="564"/>
      <c r="P76" s="564"/>
      <c r="R76" s="57"/>
    </row>
    <row r="77" spans="1:32" ht="15.75" thickBot="1">
      <c r="A77" s="571" t="s">
        <v>448</v>
      </c>
      <c r="B77" s="612" t="s">
        <v>449</v>
      </c>
      <c r="C77" s="611" t="s">
        <v>448</v>
      </c>
      <c r="D77" s="612" t="s">
        <v>449</v>
      </c>
      <c r="E77" s="612" t="s">
        <v>448</v>
      </c>
      <c r="F77" s="612" t="s">
        <v>449</v>
      </c>
      <c r="G77" s="612" t="s">
        <v>457</v>
      </c>
      <c r="H77" s="612" t="s">
        <v>449</v>
      </c>
      <c r="I77" s="612" t="s">
        <v>448</v>
      </c>
      <c r="J77" s="612" t="s">
        <v>449</v>
      </c>
      <c r="K77" s="563"/>
      <c r="L77" s="563"/>
      <c r="M77" s="564"/>
      <c r="N77" s="564"/>
      <c r="O77" s="564"/>
      <c r="P77" s="564"/>
      <c r="R77" s="57"/>
    </row>
    <row r="78" spans="1:32" ht="15.75" thickBot="1">
      <c r="A78" s="571">
        <v>1</v>
      </c>
      <c r="B78" s="618">
        <v>2</v>
      </c>
      <c r="C78" s="611">
        <v>3</v>
      </c>
      <c r="D78" s="612">
        <v>4</v>
      </c>
      <c r="E78" s="612">
        <v>5</v>
      </c>
      <c r="F78" s="612">
        <v>6</v>
      </c>
      <c r="G78" s="612">
        <v>7</v>
      </c>
      <c r="H78" s="612">
        <v>8</v>
      </c>
      <c r="I78" s="612">
        <v>9</v>
      </c>
      <c r="J78" s="612">
        <v>10</v>
      </c>
      <c r="K78" s="563"/>
      <c r="L78" s="563"/>
      <c r="M78" s="564"/>
      <c r="N78" s="564"/>
      <c r="O78" s="564"/>
      <c r="P78" s="564"/>
      <c r="R78" s="57"/>
    </row>
    <row r="79" spans="1:32" ht="19.899999999999999" customHeight="1" thickBot="1">
      <c r="A79" s="312"/>
      <c r="B79" s="313"/>
      <c r="C79" s="314"/>
      <c r="D79" s="315"/>
      <c r="E79" s="315"/>
      <c r="F79" s="315"/>
      <c r="G79" s="315"/>
      <c r="H79" s="315"/>
      <c r="I79" s="315"/>
      <c r="J79" s="315"/>
      <c r="K79" s="576"/>
      <c r="L79" s="563"/>
      <c r="M79" s="564"/>
      <c r="N79" s="564"/>
      <c r="O79" s="564"/>
      <c r="P79" s="564"/>
      <c r="R79" s="57" t="str">
        <f>IF(AND($S79="",$T79="",$U79="",$V79="",$W79="",$X79="",$Y79="",$Z79="",$AA79="",$AB79="",$AC79=""),"",$S79&amp;"|"&amp;$T79&amp;"|"&amp;$U79&amp;"|"&amp;$V79&amp;"|"&amp;$W79&amp;"|"&amp;$X79&amp;"|"&amp;$Y79&amp;"|"&amp;$Z79&amp;"|"&amp;$AA79&amp;"|"&amp;$AB79&amp;"|"&amp;$AC79)</f>
        <v/>
      </c>
      <c r="S79" s="590" t="str">
        <f t="shared" ref="S79:AB79" si="9">IF(ISTEXT(A79),"не число",IF(AND(A79&gt;=0,A79=ROUND(A79,0)),"",A79&amp;" недопустимое значение в графе "&amp;A$78))</f>
        <v/>
      </c>
      <c r="T79" s="590" t="str">
        <f t="shared" si="9"/>
        <v/>
      </c>
      <c r="U79" s="590" t="str">
        <f t="shared" si="9"/>
        <v/>
      </c>
      <c r="V79" s="590" t="str">
        <f t="shared" si="9"/>
        <v/>
      </c>
      <c r="W79" s="590" t="str">
        <f t="shared" si="9"/>
        <v/>
      </c>
      <c r="X79" s="590" t="str">
        <f t="shared" si="9"/>
        <v/>
      </c>
      <c r="Y79" s="590" t="str">
        <f t="shared" si="9"/>
        <v/>
      </c>
      <c r="Z79" s="590" t="str">
        <f t="shared" si="9"/>
        <v/>
      </c>
      <c r="AA79" s="590" t="str">
        <f t="shared" si="9"/>
        <v/>
      </c>
      <c r="AB79" s="590" t="str">
        <f t="shared" si="9"/>
        <v/>
      </c>
      <c r="AC79" s="590" t="str">
        <f>IF(OR(ISTEXT(A79),ISTEXT(C79),ISTEXT(E79),ISTEXT(G79),ISTEXT(I79)),"не числовые значения",IF(A79&lt;C79+E79+G79+I79,"раскладка неверна",""))</f>
        <v/>
      </c>
      <c r="AD79" s="590" t="str">
        <f>IF(OR(ISTEXT(B79),ISTEXT(D79),ISTEXT(F79),ISTEXT(H79),ISTEXT(J79)),"не числовые значения",IF(B79&lt;D79+F79+H79+J79,"раскладка неверна",""))</f>
        <v/>
      </c>
    </row>
    <row r="80" spans="1:32">
      <c r="A80" s="562"/>
      <c r="B80" s="563"/>
      <c r="C80" s="563"/>
      <c r="D80" s="563"/>
      <c r="E80" s="563"/>
      <c r="F80" s="563"/>
      <c r="G80" s="564"/>
      <c r="H80" s="564"/>
      <c r="I80" s="564"/>
      <c r="J80" s="564"/>
      <c r="K80" s="564"/>
      <c r="L80" s="564"/>
      <c r="M80" s="564"/>
      <c r="N80" s="564"/>
      <c r="O80" s="564"/>
      <c r="P80" s="564"/>
      <c r="R80" s="57"/>
    </row>
    <row r="81" spans="1:36">
      <c r="A81" s="562"/>
      <c r="B81" s="563"/>
      <c r="C81" s="563"/>
      <c r="D81" s="563"/>
      <c r="E81" s="563"/>
      <c r="F81" s="563"/>
      <c r="G81" s="564"/>
      <c r="H81" s="564"/>
      <c r="I81" s="564"/>
      <c r="J81" s="564"/>
      <c r="K81" s="564"/>
      <c r="L81" s="564"/>
      <c r="M81" s="564"/>
      <c r="N81" s="564"/>
      <c r="O81" s="564"/>
      <c r="P81" s="564"/>
      <c r="R81" s="57"/>
    </row>
    <row r="82" spans="1:36" ht="18.75">
      <c r="A82" s="565" t="s">
        <v>506</v>
      </c>
      <c r="B82" s="565"/>
      <c r="C82" s="565"/>
      <c r="D82" s="565"/>
      <c r="E82" s="565"/>
      <c r="F82" s="565"/>
      <c r="G82" s="565"/>
      <c r="H82" s="565"/>
      <c r="I82" s="565"/>
      <c r="J82" s="565"/>
      <c r="K82" s="565"/>
      <c r="L82" s="565"/>
      <c r="M82" s="565"/>
      <c r="N82" s="565"/>
      <c r="O82" s="565"/>
      <c r="P82" s="565"/>
      <c r="R82" s="57"/>
    </row>
    <row r="83" spans="1:36" ht="15" customHeight="1" thickBot="1">
      <c r="A83" s="616"/>
      <c r="B83" s="563"/>
      <c r="C83" s="563"/>
      <c r="D83" s="563"/>
      <c r="E83" s="563"/>
      <c r="F83" s="563"/>
      <c r="G83" s="564"/>
      <c r="H83" s="564"/>
      <c r="I83" s="564"/>
      <c r="J83" s="564"/>
      <c r="K83" s="564"/>
      <c r="L83" s="564"/>
      <c r="M83" s="564"/>
      <c r="N83" s="564"/>
      <c r="O83" s="564"/>
      <c r="P83" s="564"/>
      <c r="R83" s="57"/>
    </row>
    <row r="84" spans="1:36" ht="87" customHeight="1" thickBot="1">
      <c r="A84" s="776" t="s">
        <v>450</v>
      </c>
      <c r="B84" s="776" t="s">
        <v>451</v>
      </c>
      <c r="C84" s="619" t="s">
        <v>452</v>
      </c>
      <c r="D84" s="620"/>
      <c r="E84" s="619" t="s">
        <v>453</v>
      </c>
      <c r="F84" s="621"/>
      <c r="G84" s="621"/>
      <c r="H84" s="621"/>
      <c r="I84" s="621"/>
      <c r="J84" s="621"/>
      <c r="K84" s="621"/>
      <c r="L84" s="620"/>
      <c r="M84" s="622" t="s">
        <v>33</v>
      </c>
      <c r="N84" s="623"/>
      <c r="O84" s="623"/>
      <c r="P84" s="624"/>
      <c r="R84" s="57"/>
    </row>
    <row r="85" spans="1:36" ht="29.45" customHeight="1" thickBot="1">
      <c r="A85" s="777"/>
      <c r="B85" s="777"/>
      <c r="C85" s="776" t="s">
        <v>65</v>
      </c>
      <c r="D85" s="776" t="s">
        <v>96</v>
      </c>
      <c r="E85" s="622" t="s">
        <v>454</v>
      </c>
      <c r="F85" s="624"/>
      <c r="G85" s="619" t="s">
        <v>35</v>
      </c>
      <c r="H85" s="621"/>
      <c r="I85" s="621"/>
      <c r="J85" s="621"/>
      <c r="K85" s="621"/>
      <c r="L85" s="620"/>
      <c r="M85" s="779" t="s">
        <v>363</v>
      </c>
      <c r="N85" s="782" t="s">
        <v>35</v>
      </c>
      <c r="O85" s="783"/>
      <c r="P85" s="784"/>
      <c r="R85" s="57"/>
    </row>
    <row r="86" spans="1:36" ht="28.5" customHeight="1" thickBot="1">
      <c r="A86" s="777"/>
      <c r="B86" s="777"/>
      <c r="C86" s="777"/>
      <c r="D86" s="777"/>
      <c r="E86" s="788" t="s">
        <v>65</v>
      </c>
      <c r="F86" s="788" t="s">
        <v>455</v>
      </c>
      <c r="G86" s="619" t="s">
        <v>147</v>
      </c>
      <c r="H86" s="620"/>
      <c r="I86" s="619" t="s">
        <v>148</v>
      </c>
      <c r="J86" s="620"/>
      <c r="K86" s="622" t="s">
        <v>149</v>
      </c>
      <c r="L86" s="624"/>
      <c r="M86" s="780"/>
      <c r="N86" s="785"/>
      <c r="O86" s="786"/>
      <c r="P86" s="787"/>
      <c r="R86" s="57"/>
    </row>
    <row r="87" spans="1:36" ht="45.75" thickBot="1">
      <c r="A87" s="778"/>
      <c r="B87" s="778"/>
      <c r="C87" s="778"/>
      <c r="D87" s="778"/>
      <c r="E87" s="789"/>
      <c r="F87" s="789"/>
      <c r="G87" s="625" t="s">
        <v>65</v>
      </c>
      <c r="H87" s="626" t="s">
        <v>150</v>
      </c>
      <c r="I87" s="627" t="s">
        <v>65</v>
      </c>
      <c r="J87" s="628" t="s">
        <v>151</v>
      </c>
      <c r="K87" s="627" t="s">
        <v>65</v>
      </c>
      <c r="L87" s="627" t="s">
        <v>152</v>
      </c>
      <c r="M87" s="781"/>
      <c r="N87" s="628" t="s">
        <v>153</v>
      </c>
      <c r="O87" s="628" t="s">
        <v>154</v>
      </c>
      <c r="P87" s="627" t="s">
        <v>155</v>
      </c>
      <c r="R87" s="57"/>
    </row>
    <row r="88" spans="1:36" ht="15.75" thickBot="1">
      <c r="A88" s="626">
        <v>1</v>
      </c>
      <c r="B88" s="626">
        <v>2</v>
      </c>
      <c r="C88" s="626">
        <v>3</v>
      </c>
      <c r="D88" s="629">
        <v>4</v>
      </c>
      <c r="E88" s="626">
        <v>5</v>
      </c>
      <c r="F88" s="626">
        <v>6</v>
      </c>
      <c r="G88" s="628">
        <v>7</v>
      </c>
      <c r="H88" s="628">
        <v>8</v>
      </c>
      <c r="I88" s="628">
        <v>9</v>
      </c>
      <c r="J88" s="628">
        <v>10</v>
      </c>
      <c r="K88" s="628">
        <v>11</v>
      </c>
      <c r="L88" s="628">
        <v>12</v>
      </c>
      <c r="M88" s="628">
        <v>13</v>
      </c>
      <c r="N88" s="628">
        <v>14</v>
      </c>
      <c r="O88" s="628">
        <v>15</v>
      </c>
      <c r="P88" s="628">
        <v>16</v>
      </c>
      <c r="R88" s="57"/>
    </row>
    <row r="89" spans="1:36" s="21" customFormat="1" ht="19.899999999999999" customHeight="1" thickBot="1">
      <c r="A89" s="304"/>
      <c r="B89" s="406"/>
      <c r="C89" s="406"/>
      <c r="D89" s="407"/>
      <c r="E89" s="630"/>
      <c r="F89" s="630"/>
      <c r="G89" s="406"/>
      <c r="H89" s="406"/>
      <c r="I89" s="631"/>
      <c r="J89" s="631"/>
      <c r="K89" s="631"/>
      <c r="L89" s="631"/>
      <c r="M89" s="632"/>
      <c r="N89" s="632"/>
      <c r="O89" s="632"/>
      <c r="P89" s="632"/>
      <c r="R89" s="57" t="str">
        <f>IF(AND($S89="",$T89="",$U89="",$V89="",$W89="",$X89="",$Y89="",$Z89="",$AA89="",$AB89="",$AC89="",$AD89="",$AE89="",$AF89="",$AG89="",$AH89="",$AI89="",$AJ89="",$AK89=""),"",$S89&amp;"|"&amp;$T89&amp;"|"&amp;$U89&amp;"|"&amp;$V89&amp;"|"&amp;$W89 &amp;"|"&amp;$X89&amp;"|"&amp;$Y89&amp;"|"&amp;$Z89&amp;"|"&amp;$AA89&amp;"|"&amp;$AB89&amp;"|"&amp;$AC89&amp;"|"&amp;$AD89&amp;"|"&amp;$AE89&amp;"|"&amp;$AF89&amp;"|"&amp;$AG89 &amp;"|"&amp;$AH89&amp;"|"&amp;$AI89&amp;"|"&amp;$AJ89&amp;"|"&amp;$AK89)</f>
        <v/>
      </c>
      <c r="S89" s="590" t="str">
        <f t="shared" ref="S89:AC92" si="10">IF(ISTEXT(B89),"не число",IF(AND(B89&gt;=0,B89=ROUND(B89,0)),"",B89&amp;" недопустимое значение в графе "&amp;B$88))</f>
        <v/>
      </c>
      <c r="T89" s="21" t="str">
        <f t="shared" si="10"/>
        <v/>
      </c>
      <c r="U89" s="21" t="str">
        <f t="shared" si="10"/>
        <v/>
      </c>
      <c r="V89" s="21" t="str">
        <f t="shared" si="10"/>
        <v/>
      </c>
      <c r="W89" s="21" t="str">
        <f t="shared" si="10"/>
        <v/>
      </c>
      <c r="X89" s="21" t="str">
        <f t="shared" si="10"/>
        <v/>
      </c>
      <c r="Y89" s="21" t="str">
        <f t="shared" si="10"/>
        <v/>
      </c>
      <c r="Z89" s="21" t="str">
        <f t="shared" si="10"/>
        <v/>
      </c>
      <c r="AA89" s="21" t="str">
        <f t="shared" si="10"/>
        <v/>
      </c>
      <c r="AB89" s="21" t="str">
        <f t="shared" si="10"/>
        <v/>
      </c>
      <c r="AC89" s="21" t="str">
        <f t="shared" si="10"/>
        <v/>
      </c>
      <c r="AD89" s="21" t="str">
        <f t="shared" ref="AD89:AG92" si="11">IF(ISTEXT(M89),"не число",IF(AND(M89&gt;=0,M89=ROUND(M89,2)),"",M89&amp;" недопустимое значение в графе "&amp;M$88))</f>
        <v/>
      </c>
      <c r="AE89" s="21" t="str">
        <f t="shared" si="11"/>
        <v/>
      </c>
      <c r="AF89" s="21" t="str">
        <f t="shared" si="11"/>
        <v/>
      </c>
      <c r="AG89" s="21" t="str">
        <f t="shared" si="11"/>
        <v/>
      </c>
      <c r="AH89" s="637" t="str">
        <f>IF(ISERROR($E89+$G89+$I89+$K89),"",IF(AND($G89&lt;=$E89,$I89&lt;=$E89,$K89&lt;=$E89),"","Раскладка по числу пациентов амбулаторно неверна"))</f>
        <v/>
      </c>
      <c r="AI89" s="21" t="str">
        <f>IF(ISERROR($F89+$H89+$J89+$L89),"",IF(AND($H89&lt;=$F89,$J89&lt;=$F89,$L89&lt;=$F89),"","Раскладка по числу обращений амбулаторно неверна"))</f>
        <v/>
      </c>
      <c r="AJ89" s="638" t="str">
        <f>IF(ISERROR($M89+$N89+$O89+$P89),"",IF(AND($N89&lt;=$M89,$O89&lt;=$M89,$P89&lt;=$M89),"","Раскладка по использованию средств неверна"))</f>
        <v/>
      </c>
    </row>
    <row r="90" spans="1:36" ht="19.899999999999999" customHeight="1" thickBot="1">
      <c r="A90" s="304"/>
      <c r="B90" s="305"/>
      <c r="C90" s="305"/>
      <c r="D90" s="306"/>
      <c r="E90" s="633"/>
      <c r="F90" s="633"/>
      <c r="G90" s="305"/>
      <c r="H90" s="305"/>
      <c r="I90" s="634"/>
      <c r="J90" s="634"/>
      <c r="K90" s="634"/>
      <c r="L90" s="634"/>
      <c r="M90" s="635"/>
      <c r="N90" s="635"/>
      <c r="O90" s="635"/>
      <c r="P90" s="635"/>
      <c r="R90" s="57" t="str">
        <f>IF(AND($S90="",$T90="",$U90="",$V90="",$W90="",$X90="",$Y90="",$Z90="",$AA90="",$AB90="",$AC90="",$AD90="",$AE90="",$AF90="",$AG90="",$AH90="",$AI90="",$AJ90="",$AK90=""),"",$S90&amp;"|"&amp;$T90&amp;"|"&amp;$U90&amp;"|"&amp;$V90&amp;"|"&amp;$W90 &amp;"|"&amp;$X90&amp;"|"&amp;$Y90&amp;"|"&amp;$Z90&amp;"|"&amp;$AA90&amp;"|"&amp;$AB90&amp;"|"&amp;$AC90&amp;"|"&amp;$AD90&amp;"|"&amp;$AE90&amp;"|"&amp;$AF90&amp;"|"&amp;$AG90 &amp;"|"&amp;$AH90&amp;"|"&amp;$AI90&amp;"|"&amp;$AJ90&amp;"|"&amp;$AK90)</f>
        <v/>
      </c>
      <c r="S90" s="16" t="str">
        <f t="shared" si="10"/>
        <v/>
      </c>
      <c r="T90" s="636" t="str">
        <f t="shared" si="10"/>
        <v/>
      </c>
      <c r="U90" s="636" t="str">
        <f t="shared" si="10"/>
        <v/>
      </c>
      <c r="V90" s="636" t="str">
        <f t="shared" si="10"/>
        <v/>
      </c>
      <c r="W90" s="636" t="str">
        <f t="shared" si="10"/>
        <v/>
      </c>
      <c r="X90" s="16" t="str">
        <f t="shared" si="10"/>
        <v/>
      </c>
      <c r="Y90" s="16" t="str">
        <f t="shared" si="10"/>
        <v/>
      </c>
      <c r="Z90" s="16" t="str">
        <f t="shared" si="10"/>
        <v/>
      </c>
      <c r="AA90" s="16" t="str">
        <f t="shared" si="10"/>
        <v/>
      </c>
      <c r="AB90" s="16" t="str">
        <f t="shared" si="10"/>
        <v/>
      </c>
      <c r="AC90" s="16" t="str">
        <f t="shared" si="10"/>
        <v/>
      </c>
      <c r="AD90" s="16" t="str">
        <f t="shared" si="11"/>
        <v/>
      </c>
      <c r="AE90" s="16" t="str">
        <f t="shared" si="11"/>
        <v/>
      </c>
      <c r="AF90" s="16" t="str">
        <f t="shared" si="11"/>
        <v/>
      </c>
      <c r="AG90" s="16" t="str">
        <f t="shared" si="11"/>
        <v/>
      </c>
      <c r="AH90" s="16" t="str">
        <f>IF(ISERROR($E90+$G90+$I90+$K90),"",IF(AND($G90&lt;=$E90,$I90&lt;=$E90,$K90&lt;=$E90),"","Раскладка по числу пациентов амбулаторно неверна"))</f>
        <v/>
      </c>
      <c r="AI90" s="16" t="str">
        <f>IF(ISERROR($F90+$H90+$J90+$L90),"",IF(AND($H90&lt;=$F90,$J90&lt;=$F90,$L90&lt;=$F90),"","Раскладка по числу обращений амбулаторно неверна"))</f>
        <v/>
      </c>
      <c r="AJ90" s="16" t="str">
        <f>IF(ISERROR($M90+$N90+$O90+$P90),"",IF(AND($N90&lt;=$M90,$O90&lt;=$M90,$P90&lt;=$M90),"","Раскладка по использованию средств неверна"))</f>
        <v/>
      </c>
    </row>
    <row r="91" spans="1:36" ht="19.899999999999999" customHeight="1" thickBot="1">
      <c r="A91" s="304"/>
      <c r="B91" s="305"/>
      <c r="C91" s="305"/>
      <c r="D91" s="306"/>
      <c r="E91" s="633"/>
      <c r="F91" s="633"/>
      <c r="G91" s="305"/>
      <c r="H91" s="305"/>
      <c r="I91" s="634"/>
      <c r="J91" s="634"/>
      <c r="K91" s="634"/>
      <c r="L91" s="634"/>
      <c r="M91" s="635"/>
      <c r="N91" s="635"/>
      <c r="O91" s="635"/>
      <c r="P91" s="635"/>
      <c r="R91" s="57" t="str">
        <f>IF(AND($S91="",$T91="",$U91="",$V91="",$W91="",$X91="",$Y91="",$Z91="",$AA91="",$AB91="",$AC91="",$AD91="",$AE91="",$AF91="",$AG91="",$AH91="",$AI91="",$AJ91="",$AK91=""),"",$S91&amp;"|"&amp;$T91&amp;"|"&amp;$U91&amp;"|"&amp;$V91&amp;"|"&amp;$W91 &amp;"|"&amp;$X91&amp;"|"&amp;$Y91&amp;"|"&amp;$Z91&amp;"|"&amp;$AA91&amp;"|"&amp;$AB91&amp;"|"&amp;$AC91&amp;"|"&amp;$AD91&amp;"|"&amp;$AE91&amp;"|"&amp;$AF91&amp;"|"&amp;$AG91 &amp;"|"&amp;$AH91&amp;"|"&amp;$AI91&amp;"|"&amp;$AJ91&amp;"|"&amp;$AK91)</f>
        <v/>
      </c>
      <c r="S91" s="16" t="str">
        <f t="shared" si="10"/>
        <v/>
      </c>
      <c r="T91" s="16" t="str">
        <f t="shared" si="10"/>
        <v/>
      </c>
      <c r="U91" s="16" t="str">
        <f t="shared" si="10"/>
        <v/>
      </c>
      <c r="V91" s="16" t="str">
        <f t="shared" si="10"/>
        <v/>
      </c>
      <c r="W91" s="16" t="str">
        <f t="shared" si="10"/>
        <v/>
      </c>
      <c r="X91" s="16" t="str">
        <f t="shared" si="10"/>
        <v/>
      </c>
      <c r="Y91" s="16" t="str">
        <f t="shared" si="10"/>
        <v/>
      </c>
      <c r="Z91" s="16" t="str">
        <f t="shared" si="10"/>
        <v/>
      </c>
      <c r="AA91" s="16" t="str">
        <f t="shared" si="10"/>
        <v/>
      </c>
      <c r="AB91" s="16" t="str">
        <f t="shared" si="10"/>
        <v/>
      </c>
      <c r="AC91" s="16" t="str">
        <f t="shared" si="10"/>
        <v/>
      </c>
      <c r="AD91" s="16" t="str">
        <f t="shared" si="11"/>
        <v/>
      </c>
      <c r="AE91" s="16" t="str">
        <f t="shared" si="11"/>
        <v/>
      </c>
      <c r="AF91" s="16" t="str">
        <f t="shared" si="11"/>
        <v/>
      </c>
      <c r="AG91" s="16" t="str">
        <f t="shared" si="11"/>
        <v/>
      </c>
      <c r="AH91" s="16" t="str">
        <f>IF(ISERROR($E91+$G91+$I91+$K91),"",IF(AND($G91&lt;=$E91,$I91&lt;=$E91,$K91&lt;=$E91),"","Раскладка по числу пациентов амбулаторно неверна"))</f>
        <v/>
      </c>
      <c r="AI91" s="16" t="str">
        <f>IF(ISERROR($F91+$H91+$J91+$L91),"",IF(AND($H91&lt;=$F91,$J91&lt;=$F91,$L91&lt;=$F91),"","Раскладка по числу обращений амбулаторно неверна"))</f>
        <v/>
      </c>
      <c r="AJ91" s="16" t="str">
        <f>IF(ISERROR($M91+$N91+$O91+$P91),"",IF(AND($N91&lt;=$M91,$O91&lt;=$M91,$P91&lt;=$M91),"","Раскладка по использованию средств неверна"))</f>
        <v/>
      </c>
    </row>
    <row r="92" spans="1:36" ht="19.899999999999999" customHeight="1" thickBot="1">
      <c r="A92" s="304"/>
      <c r="B92" s="305"/>
      <c r="C92" s="305"/>
      <c r="D92" s="306"/>
      <c r="E92" s="633"/>
      <c r="F92" s="633"/>
      <c r="G92" s="305"/>
      <c r="H92" s="305"/>
      <c r="I92" s="634"/>
      <c r="J92" s="634"/>
      <c r="K92" s="634"/>
      <c r="L92" s="634"/>
      <c r="M92" s="635"/>
      <c r="N92" s="635"/>
      <c r="O92" s="635"/>
      <c r="P92" s="635"/>
      <c r="R92" s="57" t="str">
        <f>IF(AND($S92="",$T92="",$U92="",$V92="",$W92="",$X92="",$Y92="",$Z92="",$AA92="",$AB92="",$AC92="",$AD92="",$AE92="",$AF92="",$AG92="",$AH92="",$AI92="",$AJ92="",$AK92=""),"",$S92&amp;"|"&amp;$T92&amp;"|"&amp;$U92&amp;"|"&amp;$V92&amp;"|"&amp;$W92 &amp;"|"&amp;$X92&amp;"|"&amp;$Y92&amp;"|"&amp;$Z92&amp;"|"&amp;$AA92&amp;"|"&amp;$AB92&amp;"|"&amp;$AC92&amp;"|"&amp;$AD92&amp;"|"&amp;$AE92&amp;"|"&amp;$AF92&amp;"|"&amp;$AG92 &amp;"|"&amp;$AH92&amp;"|"&amp;$AI92&amp;"|"&amp;$AJ92&amp;"|"&amp;$AK92)</f>
        <v/>
      </c>
      <c r="S92" s="16" t="str">
        <f t="shared" si="10"/>
        <v/>
      </c>
      <c r="T92" s="16" t="str">
        <f t="shared" si="10"/>
        <v/>
      </c>
      <c r="U92" s="16" t="str">
        <f t="shared" si="10"/>
        <v/>
      </c>
      <c r="V92" s="16" t="str">
        <f t="shared" si="10"/>
        <v/>
      </c>
      <c r="W92" s="16" t="str">
        <f t="shared" si="10"/>
        <v/>
      </c>
      <c r="X92" s="16" t="str">
        <f t="shared" si="10"/>
        <v/>
      </c>
      <c r="Y92" s="16" t="str">
        <f t="shared" si="10"/>
        <v/>
      </c>
      <c r="Z92" s="16" t="str">
        <f t="shared" si="10"/>
        <v/>
      </c>
      <c r="AA92" s="16" t="str">
        <f t="shared" si="10"/>
        <v/>
      </c>
      <c r="AB92" s="16" t="str">
        <f t="shared" si="10"/>
        <v/>
      </c>
      <c r="AC92" s="16" t="str">
        <f t="shared" si="10"/>
        <v/>
      </c>
      <c r="AD92" s="16" t="str">
        <f t="shared" si="11"/>
        <v/>
      </c>
      <c r="AE92" s="16" t="str">
        <f t="shared" si="11"/>
        <v/>
      </c>
      <c r="AF92" s="16" t="str">
        <f t="shared" si="11"/>
        <v/>
      </c>
      <c r="AG92" s="16" t="str">
        <f t="shared" si="11"/>
        <v/>
      </c>
      <c r="AH92" s="16" t="str">
        <f>IF(ISERROR($E92+$G92+$I92+$K92),"",IF(AND($G92&lt;=$E92,$I92&lt;=$E92,$K92&lt;=$E92),"","Раскладка по числу пациентов амбулаторно неверна"))</f>
        <v/>
      </c>
      <c r="AI92" s="16" t="str">
        <f>IF(ISERROR($F92+$H92+$J92+$L92),"",IF(AND($H92&lt;=$F92,$J92&lt;=$F92,$L92&lt;=$F92),"","Раскладка по числу обращений амбулаторно неверна"))</f>
        <v/>
      </c>
      <c r="AJ92" s="16" t="str">
        <f>IF(ISERROR($M92+$N92+$O92+$P92),"",IF(AND($N92&lt;=$M92,$O92&lt;=$M92,$P92&lt;=$M92),"","Раскладка по использованию средств неверна"))</f>
        <v/>
      </c>
    </row>
    <row r="93" spans="1:36"/>
  </sheetData>
  <sheetProtection password="C41E" sheet="1" objects="1" scenarios="1" selectLockedCells="1"/>
  <mergeCells count="15">
    <mergeCell ref="A4:A6"/>
    <mergeCell ref="B5:B6"/>
    <mergeCell ref="C5:C6"/>
    <mergeCell ref="D5:D6"/>
    <mergeCell ref="E5:E6"/>
    <mergeCell ref="A66:A67"/>
    <mergeCell ref="B66:B67"/>
    <mergeCell ref="A84:A87"/>
    <mergeCell ref="B84:B87"/>
    <mergeCell ref="C85:C87"/>
    <mergeCell ref="D85:D87"/>
    <mergeCell ref="M85:M87"/>
    <mergeCell ref="N85:P86"/>
    <mergeCell ref="E86:E87"/>
    <mergeCell ref="F86:F87"/>
  </mergeCells>
  <conditionalFormatting sqref="R2">
    <cfRule type="cellIs" dxfId="316" priority="1280" stopIfTrue="1" operator="equal">
      <formula>"НОРМА"</formula>
    </cfRule>
    <cfRule type="cellIs" dxfId="315" priority="1281" stopIfTrue="1" operator="equal">
      <formula>"ОШИБКИ"</formula>
    </cfRule>
  </conditionalFormatting>
  <conditionalFormatting sqref="A8:E8">
    <cfRule type="expression" dxfId="314" priority="1282" stopIfTrue="1">
      <formula>IF(AND(A8&lt;&gt;"Да",A8&lt;&gt;"Нет"),TRUE,FALSE)</formula>
    </cfRule>
  </conditionalFormatting>
  <conditionalFormatting sqref="B14:C62 B69:B72">
    <cfRule type="expression" dxfId="313" priority="1283" stopIfTrue="1">
      <formula>OR(ISTEXT(B14),B14&lt;0)</formula>
    </cfRule>
    <cfRule type="expression" dxfId="312" priority="1284" stopIfTrue="1">
      <formula>B14&lt;&gt;ROUND(B14,0)</formula>
    </cfRule>
  </conditionalFormatting>
  <conditionalFormatting sqref="F14:F62">
    <cfRule type="expression" dxfId="311" priority="1285" stopIfTrue="1">
      <formula>OR(ISTEXT(F14),F14&lt;0)</formula>
    </cfRule>
    <cfRule type="cellIs" dxfId="310" priority="1286" stopIfTrue="1" operator="greaterThan">
      <formula>GodSegodni</formula>
    </cfRule>
    <cfRule type="cellIs" dxfId="309" priority="1287" stopIfTrue="1" operator="between">
      <formula>1</formula>
      <formula>GodSegodni-51</formula>
    </cfRule>
    <cfRule type="expression" dxfId="308" priority="1288" stopIfTrue="1">
      <formula>F14&lt;&gt;ROUND(F14,0)</formula>
    </cfRule>
  </conditionalFormatting>
  <conditionalFormatting sqref="C69:C72 E69:E72">
    <cfRule type="expression" dxfId="307" priority="1289" stopIfTrue="1">
      <formula>OR(ISTEXT(C69),C69&lt;0)</formula>
    </cfRule>
    <cfRule type="expression" dxfId="306" priority="1290" stopIfTrue="1">
      <formula>C69&lt;&gt;ROUND(C69,2)</formula>
    </cfRule>
  </conditionalFormatting>
  <conditionalFormatting sqref="D69:D72 F69:F72">
    <cfRule type="expression" dxfId="305" priority="1291" stopIfTrue="1">
      <formula>OR(ISTEXT(D69),D69&lt;0)</formula>
    </cfRule>
    <cfRule type="cellIs" dxfId="304" priority="1292" stopIfTrue="1" operator="greaterThan">
      <formula>C69</formula>
    </cfRule>
    <cfRule type="expression" dxfId="303" priority="1293" stopIfTrue="1">
      <formula>D69&lt;&gt;ROUND(D69,2)</formula>
    </cfRule>
  </conditionalFormatting>
  <conditionalFormatting sqref="A79:B79">
    <cfRule type="expression" dxfId="302" priority="1294" stopIfTrue="1">
      <formula>OR(ISTEXT(A79),A79&lt;0)</formula>
    </cfRule>
    <cfRule type="expression" dxfId="301" priority="1295" stopIfTrue="1">
      <formula>A79&lt;&gt;ROUND(A79,0)</formula>
    </cfRule>
  </conditionalFormatting>
  <conditionalFormatting sqref="C79 E79 G79 I79">
    <cfRule type="expression" dxfId="300" priority="1296" stopIfTrue="1">
      <formula>OR(ISTEXT(C79),C79&lt;0)</formula>
    </cfRule>
    <cfRule type="expression" dxfId="299" priority="1297" stopIfTrue="1">
      <formula>C79&lt;&gt;ROUND(C79,0)</formula>
    </cfRule>
    <cfRule type="cellIs" dxfId="298" priority="1298" stopIfTrue="1" operator="greaterThan">
      <formula>$A79</formula>
    </cfRule>
  </conditionalFormatting>
  <conditionalFormatting sqref="D79 F79 H79 J79">
    <cfRule type="expression" dxfId="297" priority="1299" stopIfTrue="1">
      <formula>OR(ISTEXT(D79),D79&lt;0)</formula>
    </cfRule>
    <cfRule type="expression" dxfId="296" priority="1300" stopIfTrue="1">
      <formula>D79&lt;&gt;ROUND(D79,0)</formula>
    </cfRule>
    <cfRule type="cellIs" dxfId="295" priority="1301" stopIfTrue="1" operator="greaterThan">
      <formula>$B79</formula>
    </cfRule>
  </conditionalFormatting>
  <conditionalFormatting sqref="B89:F92">
    <cfRule type="expression" dxfId="294" priority="1302" stopIfTrue="1">
      <formula>OR(ISTEXT(B89),B89&lt;0)</formula>
    </cfRule>
  </conditionalFormatting>
  <conditionalFormatting sqref="B89:F92">
    <cfRule type="expression" dxfId="293" priority="1303" stopIfTrue="1">
      <formula>B89&lt;&gt;ROUND(B89,0)</formula>
    </cfRule>
  </conditionalFormatting>
  <conditionalFormatting sqref="G89:H92">
    <cfRule type="expression" dxfId="292" priority="1304" stopIfTrue="1">
      <formula>OR(ISTEXT(G89),G89&lt;0)</formula>
    </cfRule>
  </conditionalFormatting>
  <conditionalFormatting sqref="G89:H92">
    <cfRule type="expression" dxfId="291" priority="1305" stopIfTrue="1">
      <formula>G89&lt;&gt;ROUND(G89,0)</formula>
    </cfRule>
  </conditionalFormatting>
  <conditionalFormatting sqref="G89:H92">
    <cfRule type="cellIs" dxfId="290" priority="1306" stopIfTrue="1" operator="greaterThan">
      <formula>E89</formula>
    </cfRule>
  </conditionalFormatting>
  <conditionalFormatting sqref="I89:J92">
    <cfRule type="expression" dxfId="289" priority="1307" stopIfTrue="1">
      <formula>OR(ISTEXT(I89),I89&lt;0)</formula>
    </cfRule>
  </conditionalFormatting>
  <conditionalFormatting sqref="I89:J92">
    <cfRule type="expression" dxfId="288" priority="1308" stopIfTrue="1">
      <formula>I89&lt;&gt;ROUND(I89,0)</formula>
    </cfRule>
  </conditionalFormatting>
  <conditionalFormatting sqref="I89:J92">
    <cfRule type="cellIs" dxfId="287" priority="1309" stopIfTrue="1" operator="greaterThan">
      <formula>E89</formula>
    </cfRule>
  </conditionalFormatting>
  <conditionalFormatting sqref="K89:L92">
    <cfRule type="expression" dxfId="286" priority="1310" stopIfTrue="1">
      <formula>OR(ISTEXT(K89),K89&lt;0)</formula>
    </cfRule>
  </conditionalFormatting>
  <conditionalFormatting sqref="K89:L92">
    <cfRule type="expression" dxfId="285" priority="1311" stopIfTrue="1">
      <formula>K89&lt;&gt;ROUND(K89,0)</formula>
    </cfRule>
  </conditionalFormatting>
  <conditionalFormatting sqref="K89:L92">
    <cfRule type="cellIs" dxfId="284" priority="1312" stopIfTrue="1" operator="greaterThan">
      <formula>E89</formula>
    </cfRule>
  </conditionalFormatting>
  <conditionalFormatting sqref="M89:M92">
    <cfRule type="expression" dxfId="283" priority="1313" stopIfTrue="1">
      <formula>OR(ISTEXT(M89),M89&lt;0)</formula>
    </cfRule>
  </conditionalFormatting>
  <conditionalFormatting sqref="M89:M92">
    <cfRule type="expression" dxfId="282" priority="1314" stopIfTrue="1">
      <formula>M89&lt;&gt;ROUND(M89,2)</formula>
    </cfRule>
  </conditionalFormatting>
  <conditionalFormatting sqref="N89:P92">
    <cfRule type="expression" dxfId="281" priority="1315" stopIfTrue="1">
      <formula>OR(ISTEXT(N89),N89&lt;0)</formula>
    </cfRule>
  </conditionalFormatting>
  <conditionalFormatting sqref="N89:P92">
    <cfRule type="expression" dxfId="280" priority="1316" stopIfTrue="1">
      <formula>N89&lt;&gt;ROUND(N89,2)</formula>
    </cfRule>
  </conditionalFormatting>
  <conditionalFormatting sqref="N89:P92">
    <cfRule type="cellIs" dxfId="279" priority="1317" stopIfTrue="1" operator="greaterThan">
      <formula>$M89</formula>
    </cfRule>
  </conditionalFormatting>
  <dataValidations count="14">
    <dataValidation type="list" errorStyle="information" operator="greaterThanOrEqual" showInputMessage="1" showErrorMessage="1" error="недопустимое значение" sqref="A8:E8">
      <formula1>"Да,Нет"</formula1>
    </dataValidation>
    <dataValidation type="whole" errorStyle="information" operator="greaterThanOrEqual" showInputMessage="1" showErrorMessage="1" error="недопустимое значение" sqref="B14:C62 B69:B72">
      <formula1>0</formula1>
    </dataValidation>
    <dataValidation type="whole" errorStyle="information" showInputMessage="1" showErrorMessage="1" error="значение вне интервала допустимых значений" sqref="F14:F62">
      <formula1>GodSegodni-50</formula1>
      <formula2>GodSegodni</formula2>
    </dataValidation>
    <dataValidation type="decimal" errorStyle="information" operator="greaterThanOrEqual" showInputMessage="1" showErrorMessage="1" error="недопустимое значение" sqref="C69:C72 E69:E72">
      <formula1>0</formula1>
    </dataValidation>
    <dataValidation type="whole" errorStyle="information" showInputMessage="1" showErrorMessage="1" error="недопустимое значение:занято больше, чем штат" sqref="D69:D72 F69:F72">
      <formula1>0</formula1>
      <formula2>C69</formula2>
    </dataValidation>
    <dataValidation type="whole" errorStyle="information" operator="greaterThanOrEqual" showInputMessage="1" showErrorMessage="1" error="значение вне интервала допустимых значений" sqref="A79:B79">
      <formula1>0</formula1>
    </dataValidation>
    <dataValidation type="decimal" errorStyle="information" showInputMessage="1" showErrorMessage="1" error="значение вне интервала допустимых значений" sqref="C79 E79 G79 I79">
      <formula1>0</formula1>
      <formula2>$A79</formula2>
    </dataValidation>
    <dataValidation type="decimal" errorStyle="information" showInputMessage="1" showErrorMessage="1" error="значение вне интервала допустимых значений" sqref="D79 F79 H79 J79">
      <formula1>0</formula1>
      <formula2>$B79</formula2>
    </dataValidation>
    <dataValidation type="whole" errorStyle="information" operator="greaterThanOrEqual" showInputMessage="1" showErrorMessage="1" error="значение вне интервала допустимых значений" sqref="B89:F92">
      <formula1>0</formula1>
    </dataValidation>
    <dataValidation type="whole" errorStyle="information" showInputMessage="1" showErrorMessage="1" error="значение вне интервала допустимых значений" sqref="G89:H92">
      <formula1>0</formula1>
      <formula2>E89</formula2>
    </dataValidation>
    <dataValidation type="whole" errorStyle="information" showInputMessage="1" showErrorMessage="1" error="значение вне интервала допустимых значений" sqref="I89:J92">
      <formula1>0</formula1>
      <formula2>E89</formula2>
    </dataValidation>
    <dataValidation type="whole" errorStyle="information" showInputMessage="1" showErrorMessage="1" error="значение вне интервала допустимых значений" sqref="K89:L92">
      <formula1>0</formula1>
      <formula2>E89</formula2>
    </dataValidation>
    <dataValidation type="decimal" errorStyle="information" operator="greaterThanOrEqual" showInputMessage="1" showErrorMessage="1" error="значение вне интервала допустимых значений" sqref="M89:M92">
      <formula1>0</formula1>
    </dataValidation>
    <dataValidation type="decimal" errorStyle="information" showInputMessage="1" showErrorMessage="1" error="значение вне интервала допустимых значений" sqref="N89:P92">
      <formula1>0</formula1>
      <formula2>$M89</formula2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/>
  <dimension ref="A1:IS37"/>
  <sheetViews>
    <sheetView workbookViewId="0">
      <selection activeCell="C8" sqref="C8"/>
    </sheetView>
  </sheetViews>
  <sheetFormatPr defaultColWidth="0" defaultRowHeight="15" zeroHeight="1"/>
  <cols>
    <col min="1" max="1" width="85.85546875" style="17" customWidth="1"/>
    <col min="2" max="2" width="19.85546875" style="17" bestFit="1" customWidth="1"/>
    <col min="3" max="3" width="29.42578125" style="17" customWidth="1"/>
    <col min="4" max="4" width="9.140625" style="196" hidden="1" customWidth="1"/>
    <col min="5" max="5" width="60.7109375" style="17" customWidth="1"/>
    <col min="6" max="8" width="9.140625" style="17" hidden="1" customWidth="1"/>
    <col min="9" max="250" width="9.140625" style="196" hidden="1" customWidth="1"/>
    <col min="251" max="251" width="8.85546875" style="196" hidden="1" customWidth="1"/>
    <col min="252" max="252" width="7.28515625" style="196" hidden="1" customWidth="1"/>
    <col min="253" max="253" width="8.85546875" style="216" hidden="1" customWidth="1"/>
    <col min="254" max="16384" width="8.85546875" style="17" hidden="1"/>
  </cols>
  <sheetData>
    <row r="1" spans="1:253" s="16" customFormat="1" ht="29.25" customHeight="1">
      <c r="A1" s="332" t="s">
        <v>497</v>
      </c>
      <c r="B1" s="332"/>
      <c r="C1" s="332"/>
      <c r="D1" s="195"/>
      <c r="E1" s="17"/>
      <c r="F1" s="4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  <c r="DV1" s="195"/>
      <c r="DW1" s="195"/>
      <c r="DX1" s="195"/>
      <c r="DY1" s="195"/>
      <c r="DZ1" s="195"/>
      <c r="EA1" s="195"/>
      <c r="EB1" s="195"/>
      <c r="EC1" s="195"/>
      <c r="ED1" s="195"/>
      <c r="EE1" s="195"/>
      <c r="EF1" s="195"/>
      <c r="EG1" s="195"/>
      <c r="EH1" s="195"/>
      <c r="EI1" s="195"/>
      <c r="EJ1" s="195"/>
      <c r="EK1" s="195"/>
      <c r="EL1" s="195"/>
      <c r="EM1" s="195"/>
      <c r="EN1" s="195"/>
      <c r="EO1" s="195"/>
      <c r="EP1" s="195"/>
      <c r="EQ1" s="195"/>
      <c r="ER1" s="195"/>
      <c r="ES1" s="195"/>
      <c r="ET1" s="195"/>
      <c r="EU1" s="195"/>
      <c r="EV1" s="195"/>
      <c r="EW1" s="195"/>
      <c r="EX1" s="195"/>
      <c r="EY1" s="195"/>
      <c r="EZ1" s="195"/>
      <c r="FA1" s="195"/>
      <c r="FB1" s="195"/>
      <c r="FC1" s="195"/>
      <c r="FD1" s="195"/>
      <c r="FE1" s="195"/>
      <c r="FF1" s="195"/>
      <c r="FG1" s="195"/>
      <c r="FH1" s="195"/>
      <c r="FI1" s="195"/>
      <c r="FJ1" s="195"/>
      <c r="FK1" s="195"/>
      <c r="FL1" s="195"/>
      <c r="FM1" s="195"/>
      <c r="FN1" s="195"/>
      <c r="FO1" s="195"/>
      <c r="FP1" s="195"/>
      <c r="FQ1" s="195"/>
      <c r="FR1" s="195"/>
      <c r="FS1" s="195"/>
      <c r="FT1" s="195"/>
      <c r="FU1" s="195"/>
      <c r="FV1" s="195"/>
      <c r="FW1" s="195"/>
      <c r="FX1" s="195"/>
      <c r="FY1" s="195"/>
      <c r="FZ1" s="195"/>
      <c r="GA1" s="195"/>
      <c r="GB1" s="195"/>
      <c r="GC1" s="195"/>
      <c r="GD1" s="195"/>
      <c r="GE1" s="195"/>
      <c r="GF1" s="195"/>
      <c r="GG1" s="195"/>
      <c r="GH1" s="195"/>
      <c r="GI1" s="195"/>
      <c r="GJ1" s="195"/>
      <c r="GK1" s="195"/>
      <c r="GL1" s="195"/>
      <c r="GM1" s="195"/>
      <c r="GN1" s="195"/>
      <c r="GO1" s="195"/>
      <c r="GP1" s="195"/>
      <c r="GQ1" s="195"/>
      <c r="GR1" s="195"/>
      <c r="GS1" s="195"/>
      <c r="GT1" s="195"/>
      <c r="GU1" s="195"/>
      <c r="GV1" s="195"/>
      <c r="GW1" s="195"/>
      <c r="GX1" s="195"/>
      <c r="GY1" s="195"/>
      <c r="GZ1" s="195"/>
      <c r="HA1" s="195"/>
      <c r="HB1" s="195"/>
      <c r="HC1" s="195"/>
      <c r="HD1" s="195"/>
      <c r="HE1" s="195"/>
      <c r="HF1" s="195"/>
      <c r="HG1" s="195"/>
      <c r="HH1" s="195"/>
      <c r="HI1" s="195"/>
      <c r="HJ1" s="195"/>
      <c r="HK1" s="195"/>
      <c r="HL1" s="195"/>
      <c r="HM1" s="195"/>
      <c r="HN1" s="195"/>
      <c r="HO1" s="195"/>
      <c r="HP1" s="195"/>
      <c r="HQ1" s="195"/>
      <c r="HR1" s="195"/>
      <c r="HS1" s="195"/>
      <c r="HT1" s="195"/>
      <c r="HU1" s="195"/>
      <c r="HV1" s="195"/>
      <c r="HW1" s="195"/>
      <c r="HX1" s="195"/>
      <c r="HY1" s="195"/>
      <c r="HZ1" s="195"/>
      <c r="IA1" s="195"/>
      <c r="IB1" s="195"/>
      <c r="IC1" s="195"/>
      <c r="ID1" s="195"/>
      <c r="IE1" s="195"/>
      <c r="IF1" s="195"/>
      <c r="IG1" s="195"/>
      <c r="IH1" s="195"/>
      <c r="II1" s="195"/>
      <c r="IJ1" s="195"/>
      <c r="IK1" s="195"/>
      <c r="IL1" s="195"/>
      <c r="IM1" s="195"/>
      <c r="IN1" s="195"/>
      <c r="IO1" s="195"/>
      <c r="IP1" s="195"/>
      <c r="IQ1" s="195"/>
      <c r="IR1" s="195"/>
      <c r="IS1" s="216"/>
    </row>
    <row r="2" spans="1:253" s="16" customFormat="1" ht="19.5" thickBot="1">
      <c r="A2" s="398" t="s">
        <v>459</v>
      </c>
      <c r="B2" s="398"/>
      <c r="C2" s="398"/>
      <c r="D2" s="195"/>
      <c r="E2" s="43" t="str">
        <f ca="1">IF(COUNTBLANK($E$3:$E$36)=34,"НОРМА","ОШИБКИ")</f>
        <v>НОРМА</v>
      </c>
      <c r="F2" s="4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  <c r="DV2" s="195"/>
      <c r="DW2" s="195"/>
      <c r="DX2" s="195"/>
      <c r="DY2" s="195"/>
      <c r="DZ2" s="195"/>
      <c r="EA2" s="195"/>
      <c r="EB2" s="195"/>
      <c r="EC2" s="195"/>
      <c r="ED2" s="195"/>
      <c r="EE2" s="195"/>
      <c r="EF2" s="195"/>
      <c r="EG2" s="195"/>
      <c r="EH2" s="195"/>
      <c r="EI2" s="195"/>
      <c r="EJ2" s="195"/>
      <c r="EK2" s="195"/>
      <c r="EL2" s="195"/>
      <c r="EM2" s="195"/>
      <c r="EN2" s="195"/>
      <c r="EO2" s="195"/>
      <c r="EP2" s="195"/>
      <c r="EQ2" s="195"/>
      <c r="ER2" s="195"/>
      <c r="ES2" s="195"/>
      <c r="ET2" s="195"/>
      <c r="EU2" s="195"/>
      <c r="EV2" s="195"/>
      <c r="EW2" s="195"/>
      <c r="EX2" s="195"/>
      <c r="EY2" s="195"/>
      <c r="EZ2" s="195"/>
      <c r="FA2" s="195"/>
      <c r="FB2" s="195"/>
      <c r="FC2" s="195"/>
      <c r="FD2" s="195"/>
      <c r="FE2" s="195"/>
      <c r="FF2" s="195"/>
      <c r="FG2" s="195"/>
      <c r="FH2" s="195"/>
      <c r="FI2" s="195"/>
      <c r="FJ2" s="195"/>
      <c r="FK2" s="195"/>
      <c r="FL2" s="195"/>
      <c r="FM2" s="195"/>
      <c r="FN2" s="195"/>
      <c r="FO2" s="195"/>
      <c r="FP2" s="195"/>
      <c r="FQ2" s="195"/>
      <c r="FR2" s="195"/>
      <c r="FS2" s="195"/>
      <c r="FT2" s="195"/>
      <c r="FU2" s="195"/>
      <c r="FV2" s="195"/>
      <c r="FW2" s="195"/>
      <c r="FX2" s="195"/>
      <c r="FY2" s="195"/>
      <c r="FZ2" s="195"/>
      <c r="GA2" s="195"/>
      <c r="GB2" s="195"/>
      <c r="GC2" s="195"/>
      <c r="GD2" s="195"/>
      <c r="GE2" s="195"/>
      <c r="GF2" s="195"/>
      <c r="GG2" s="195"/>
      <c r="GH2" s="195"/>
      <c r="GI2" s="195"/>
      <c r="GJ2" s="195"/>
      <c r="GK2" s="195"/>
      <c r="GL2" s="195"/>
      <c r="GM2" s="195"/>
      <c r="GN2" s="195"/>
      <c r="GO2" s="195"/>
      <c r="GP2" s="195"/>
      <c r="GQ2" s="195"/>
      <c r="GR2" s="195"/>
      <c r="GS2" s="195"/>
      <c r="GT2" s="195"/>
      <c r="GU2" s="195"/>
      <c r="GV2" s="195"/>
      <c r="GW2" s="195"/>
      <c r="GX2" s="195"/>
      <c r="GY2" s="195"/>
      <c r="GZ2" s="195"/>
      <c r="HA2" s="195"/>
      <c r="HB2" s="195"/>
      <c r="HC2" s="195"/>
      <c r="HD2" s="195"/>
      <c r="HE2" s="195"/>
      <c r="HF2" s="195"/>
      <c r="HG2" s="195"/>
      <c r="HH2" s="195"/>
      <c r="HI2" s="195"/>
      <c r="HJ2" s="195"/>
      <c r="HK2" s="195"/>
      <c r="HL2" s="195"/>
      <c r="HM2" s="195"/>
      <c r="HN2" s="195"/>
      <c r="HO2" s="195"/>
      <c r="HP2" s="195"/>
      <c r="HQ2" s="195"/>
      <c r="HR2" s="195"/>
      <c r="HS2" s="195"/>
      <c r="HT2" s="195"/>
      <c r="HU2" s="195"/>
      <c r="HV2" s="195"/>
      <c r="HW2" s="195"/>
      <c r="HX2" s="195"/>
      <c r="HY2" s="195"/>
      <c r="HZ2" s="195"/>
      <c r="IA2" s="195"/>
      <c r="IB2" s="195"/>
      <c r="IC2" s="195"/>
      <c r="ID2" s="195"/>
      <c r="IE2" s="195"/>
      <c r="IF2" s="195"/>
      <c r="IG2" s="195"/>
      <c r="IH2" s="195"/>
      <c r="II2" s="195"/>
      <c r="IJ2" s="195"/>
      <c r="IK2" s="195"/>
      <c r="IL2" s="195"/>
      <c r="IM2" s="195"/>
      <c r="IN2" s="195"/>
      <c r="IO2" s="195"/>
      <c r="IP2" s="195"/>
      <c r="IQ2" s="195"/>
      <c r="IR2" s="195" t="str">
        <f ca="1">IF(COUNTBLANK($E$3:$E$36)=34,"НОРМА","ОШИБКИ")</f>
        <v>НОРМА</v>
      </c>
    </row>
    <row r="3" spans="1:253" s="36" customFormat="1" ht="30.75" thickBot="1">
      <c r="A3" s="10" t="s">
        <v>139</v>
      </c>
      <c r="B3" s="10" t="s">
        <v>140</v>
      </c>
      <c r="C3" s="10" t="s">
        <v>141</v>
      </c>
      <c r="D3" s="195"/>
      <c r="E3" s="173" t="str">
        <f ca="1">IF(RIGHT(CELL("имяфайла",$A$1),LEN(CELL("имяфайла",$A$1))-SEARCH("]",CELL("имяфайла",$A$1)))&lt;&gt;"20","название листа нельзя менять","")</f>
        <v/>
      </c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195"/>
      <c r="BI3" s="195"/>
      <c r="BJ3" s="195"/>
      <c r="BK3" s="195"/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195"/>
      <c r="BX3" s="195"/>
      <c r="BY3" s="195"/>
      <c r="BZ3" s="195"/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195"/>
      <c r="CM3" s="195"/>
      <c r="CN3" s="195"/>
      <c r="CO3" s="195"/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195"/>
      <c r="DB3" s="195"/>
      <c r="DC3" s="195"/>
      <c r="DD3" s="195"/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195"/>
      <c r="DQ3" s="195"/>
      <c r="DR3" s="195"/>
      <c r="DS3" s="195"/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195"/>
      <c r="EF3" s="195"/>
      <c r="EG3" s="195"/>
      <c r="EH3" s="195"/>
      <c r="EI3" s="195"/>
      <c r="EJ3" s="195"/>
      <c r="EK3" s="195"/>
      <c r="EL3" s="195"/>
      <c r="EM3" s="195"/>
      <c r="EN3" s="195"/>
      <c r="EO3" s="195"/>
      <c r="EP3" s="195"/>
      <c r="EQ3" s="195"/>
      <c r="ER3" s="195"/>
      <c r="ES3" s="195"/>
      <c r="ET3" s="195"/>
      <c r="EU3" s="195"/>
      <c r="EV3" s="195"/>
      <c r="EW3" s="195"/>
      <c r="EX3" s="195"/>
      <c r="EY3" s="195"/>
      <c r="EZ3" s="195"/>
      <c r="FA3" s="195"/>
      <c r="FB3" s="195"/>
      <c r="FC3" s="195"/>
      <c r="FD3" s="195"/>
      <c r="FE3" s="195"/>
      <c r="FF3" s="195"/>
      <c r="FG3" s="195"/>
      <c r="FH3" s="195"/>
      <c r="FI3" s="195"/>
      <c r="FJ3" s="195"/>
      <c r="FK3" s="195"/>
      <c r="FL3" s="195"/>
      <c r="FM3" s="195"/>
      <c r="FN3" s="195"/>
      <c r="FO3" s="195"/>
      <c r="FP3" s="195"/>
      <c r="FQ3" s="195"/>
      <c r="FR3" s="195"/>
      <c r="FS3" s="195"/>
      <c r="FT3" s="195"/>
      <c r="FU3" s="195"/>
      <c r="FV3" s="195"/>
      <c r="FW3" s="195"/>
      <c r="FX3" s="195"/>
      <c r="FY3" s="195"/>
      <c r="FZ3" s="195"/>
      <c r="GA3" s="195"/>
      <c r="GB3" s="195"/>
      <c r="GC3" s="195"/>
      <c r="GD3" s="195"/>
      <c r="GE3" s="195"/>
      <c r="GF3" s="195"/>
      <c r="GG3" s="195"/>
      <c r="GH3" s="195"/>
      <c r="GI3" s="195"/>
      <c r="GJ3" s="195"/>
      <c r="GK3" s="195"/>
      <c r="GL3" s="195"/>
      <c r="GM3" s="195"/>
      <c r="GN3" s="195"/>
      <c r="GO3" s="195"/>
      <c r="GP3" s="195"/>
      <c r="GQ3" s="195"/>
      <c r="GR3" s="195"/>
      <c r="GS3" s="195"/>
      <c r="GT3" s="195"/>
      <c r="GU3" s="195"/>
      <c r="GV3" s="195"/>
      <c r="GW3" s="195"/>
      <c r="GX3" s="195"/>
      <c r="GY3" s="195"/>
      <c r="GZ3" s="195"/>
      <c r="HA3" s="195"/>
      <c r="HB3" s="195"/>
      <c r="HC3" s="195"/>
      <c r="HD3" s="195"/>
      <c r="HE3" s="195"/>
      <c r="HF3" s="195"/>
      <c r="HG3" s="195"/>
      <c r="HH3" s="195"/>
      <c r="HI3" s="195"/>
      <c r="HJ3" s="195"/>
      <c r="HK3" s="195"/>
      <c r="HL3" s="195"/>
      <c r="HM3" s="195"/>
      <c r="HN3" s="195"/>
      <c r="HO3" s="195"/>
      <c r="HP3" s="195"/>
      <c r="HQ3" s="195"/>
      <c r="HR3" s="195"/>
      <c r="HS3" s="195"/>
      <c r="HT3" s="195"/>
      <c r="HU3" s="195"/>
      <c r="HV3" s="195"/>
      <c r="HW3" s="195"/>
      <c r="HX3" s="195"/>
      <c r="HY3" s="195"/>
      <c r="HZ3" s="195"/>
      <c r="IA3" s="195"/>
      <c r="IB3" s="195"/>
      <c r="IC3" s="195"/>
      <c r="ID3" s="195"/>
      <c r="IE3" s="195"/>
      <c r="IF3" s="195"/>
      <c r="IG3" s="195"/>
      <c r="IH3" s="195"/>
      <c r="II3" s="195"/>
      <c r="IJ3" s="195"/>
      <c r="IK3" s="195"/>
      <c r="IL3" s="195"/>
      <c r="IM3" s="195"/>
      <c r="IN3" s="195"/>
      <c r="IO3" s="195"/>
      <c r="IP3" s="195"/>
      <c r="IQ3" s="195"/>
      <c r="IR3" s="195"/>
    </row>
    <row r="4" spans="1:253" s="36" customFormat="1" ht="15.75" thickBot="1">
      <c r="A4" s="10">
        <v>1</v>
      </c>
      <c r="B4" s="154">
        <v>2</v>
      </c>
      <c r="C4" s="154">
        <v>3</v>
      </c>
      <c r="D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  <c r="AH4" s="195"/>
      <c r="AI4" s="195"/>
      <c r="AJ4" s="195"/>
      <c r="AK4" s="195"/>
      <c r="AL4" s="195"/>
      <c r="AM4" s="195"/>
      <c r="AN4" s="195"/>
      <c r="AO4" s="195"/>
      <c r="AP4" s="195"/>
      <c r="AQ4" s="195"/>
      <c r="AR4" s="195"/>
      <c r="AS4" s="195"/>
      <c r="AT4" s="195"/>
      <c r="AU4" s="195"/>
      <c r="AV4" s="195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195"/>
      <c r="CI4" s="195"/>
      <c r="CJ4" s="195"/>
      <c r="CK4" s="195"/>
      <c r="CL4" s="195"/>
      <c r="CM4" s="195"/>
      <c r="CN4" s="195"/>
      <c r="CO4" s="195"/>
      <c r="CP4" s="195"/>
      <c r="CQ4" s="195"/>
      <c r="CR4" s="195"/>
      <c r="CS4" s="195"/>
      <c r="CT4" s="195"/>
      <c r="CU4" s="195"/>
      <c r="CV4" s="195"/>
      <c r="CW4" s="195"/>
      <c r="CX4" s="195"/>
      <c r="CY4" s="195"/>
      <c r="CZ4" s="195"/>
      <c r="DA4" s="195"/>
      <c r="DB4" s="195"/>
      <c r="DC4" s="195"/>
      <c r="DD4" s="195"/>
      <c r="DE4" s="195"/>
      <c r="DF4" s="195"/>
      <c r="DG4" s="195"/>
      <c r="DH4" s="195"/>
      <c r="DI4" s="195"/>
      <c r="DJ4" s="195"/>
      <c r="DK4" s="195"/>
      <c r="DL4" s="195"/>
      <c r="DM4" s="195"/>
      <c r="DN4" s="195"/>
      <c r="DO4" s="195"/>
      <c r="DP4" s="195"/>
      <c r="DQ4" s="195"/>
      <c r="DR4" s="195"/>
      <c r="DS4" s="195"/>
      <c r="DT4" s="195"/>
      <c r="DU4" s="195"/>
      <c r="DV4" s="195"/>
      <c r="DW4" s="195"/>
      <c r="DX4" s="195"/>
      <c r="DY4" s="195"/>
      <c r="DZ4" s="195"/>
      <c r="EA4" s="195"/>
      <c r="EB4" s="195"/>
      <c r="EC4" s="195"/>
      <c r="ED4" s="195"/>
      <c r="EE4" s="195"/>
      <c r="EF4" s="195"/>
      <c r="EG4" s="195"/>
      <c r="EH4" s="195"/>
      <c r="EI4" s="195"/>
      <c r="EJ4" s="195"/>
      <c r="EK4" s="195"/>
      <c r="EL4" s="195"/>
      <c r="EM4" s="195"/>
      <c r="EN4" s="195"/>
      <c r="EO4" s="195"/>
      <c r="EP4" s="195"/>
      <c r="EQ4" s="195"/>
      <c r="ER4" s="195"/>
      <c r="ES4" s="195"/>
      <c r="ET4" s="195"/>
      <c r="EU4" s="195"/>
      <c r="EV4" s="195"/>
      <c r="EW4" s="195"/>
      <c r="EX4" s="195"/>
      <c r="EY4" s="195"/>
      <c r="EZ4" s="195"/>
      <c r="FA4" s="195"/>
      <c r="FB4" s="195"/>
      <c r="FC4" s="195"/>
      <c r="FD4" s="195"/>
      <c r="FE4" s="195"/>
      <c r="FF4" s="195"/>
      <c r="FG4" s="195"/>
      <c r="FH4" s="195"/>
      <c r="FI4" s="195"/>
      <c r="FJ4" s="195"/>
      <c r="FK4" s="195"/>
      <c r="FL4" s="195"/>
      <c r="FM4" s="195"/>
      <c r="FN4" s="195"/>
      <c r="FO4" s="195"/>
      <c r="FP4" s="195"/>
      <c r="FQ4" s="195"/>
      <c r="FR4" s="195"/>
      <c r="FS4" s="195"/>
      <c r="FT4" s="195"/>
      <c r="FU4" s="195"/>
      <c r="FV4" s="195"/>
      <c r="FW4" s="195"/>
      <c r="FX4" s="195"/>
      <c r="FY4" s="195"/>
      <c r="FZ4" s="195"/>
      <c r="GA4" s="195"/>
      <c r="GB4" s="195"/>
      <c r="GC4" s="195"/>
      <c r="GD4" s="195"/>
      <c r="GE4" s="195"/>
      <c r="GF4" s="195"/>
      <c r="GG4" s="195"/>
      <c r="GH4" s="195"/>
      <c r="GI4" s="195"/>
      <c r="GJ4" s="195"/>
      <c r="GK4" s="195"/>
      <c r="GL4" s="195"/>
      <c r="GM4" s="195"/>
      <c r="GN4" s="195"/>
      <c r="GO4" s="195"/>
      <c r="GP4" s="195"/>
      <c r="GQ4" s="195"/>
      <c r="GR4" s="195"/>
      <c r="GS4" s="195"/>
      <c r="GT4" s="195"/>
      <c r="GU4" s="195"/>
      <c r="GV4" s="195"/>
      <c r="GW4" s="195"/>
      <c r="GX4" s="195"/>
      <c r="GY4" s="195"/>
      <c r="GZ4" s="195"/>
      <c r="HA4" s="195"/>
      <c r="HB4" s="195"/>
      <c r="HC4" s="195"/>
      <c r="HD4" s="195"/>
      <c r="HE4" s="195"/>
      <c r="HF4" s="195"/>
      <c r="HG4" s="195"/>
      <c r="HH4" s="195"/>
      <c r="HI4" s="195"/>
      <c r="HJ4" s="195"/>
      <c r="HK4" s="195"/>
      <c r="HL4" s="195"/>
      <c r="HM4" s="195"/>
      <c r="HN4" s="195"/>
      <c r="HO4" s="195"/>
      <c r="HP4" s="195"/>
      <c r="HQ4" s="195"/>
      <c r="HR4" s="195"/>
      <c r="HS4" s="195"/>
      <c r="HT4" s="195"/>
      <c r="HU4" s="195"/>
      <c r="HV4" s="195"/>
      <c r="HW4" s="195"/>
      <c r="HX4" s="195"/>
      <c r="HY4" s="195"/>
      <c r="HZ4" s="195"/>
      <c r="IA4" s="195"/>
      <c r="IB4" s="195"/>
      <c r="IC4" s="195"/>
      <c r="ID4" s="195"/>
      <c r="IE4" s="195"/>
      <c r="IF4" s="195"/>
      <c r="IG4" s="195"/>
      <c r="IH4" s="195"/>
      <c r="II4" s="195"/>
      <c r="IJ4" s="195"/>
      <c r="IK4" s="195"/>
      <c r="IL4" s="195"/>
      <c r="IM4" s="195"/>
      <c r="IN4" s="195"/>
      <c r="IO4" s="195"/>
      <c r="IP4" s="195"/>
      <c r="IQ4" s="195"/>
      <c r="IR4" s="195"/>
    </row>
    <row r="5" spans="1:253" s="36" customFormat="1" ht="15.75" thickBot="1">
      <c r="A5" s="153" t="s">
        <v>322</v>
      </c>
      <c r="B5" s="165"/>
      <c r="C5" s="229"/>
      <c r="D5" s="195"/>
      <c r="E5" s="57" t="str">
        <f t="shared" ref="E5:E18" si="0">IF(AND(ISNONTEXT($B5),$B5&gt;=0,$B5=ROUND($B5,0)),"",$B5&amp;" недопустимое значение")</f>
        <v/>
      </c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5"/>
      <c r="CG5" s="195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5"/>
      <c r="GK5" s="195"/>
      <c r="GL5" s="195"/>
      <c r="GM5" s="195"/>
      <c r="GN5" s="195"/>
      <c r="GO5" s="195"/>
      <c r="GP5" s="195"/>
      <c r="GQ5" s="195"/>
      <c r="GR5" s="195"/>
      <c r="GS5" s="195"/>
      <c r="GT5" s="195"/>
      <c r="GU5" s="195"/>
      <c r="GV5" s="195"/>
      <c r="GW5" s="195"/>
      <c r="GX5" s="195"/>
      <c r="GY5" s="195"/>
      <c r="GZ5" s="195"/>
      <c r="HA5" s="195"/>
      <c r="HB5" s="195"/>
      <c r="HC5" s="195"/>
      <c r="HD5" s="195"/>
      <c r="HE5" s="195"/>
      <c r="HF5" s="195"/>
      <c r="HG5" s="195"/>
      <c r="HH5" s="195"/>
      <c r="HI5" s="195"/>
      <c r="HJ5" s="195"/>
      <c r="HK5" s="195"/>
      <c r="HL5" s="195"/>
      <c r="HM5" s="195"/>
      <c r="HN5" s="195"/>
      <c r="HO5" s="195"/>
      <c r="HP5" s="195"/>
      <c r="HQ5" s="195"/>
      <c r="HR5" s="195"/>
      <c r="HS5" s="195"/>
      <c r="HT5" s="195"/>
      <c r="HU5" s="195"/>
      <c r="HV5" s="195"/>
      <c r="HW5" s="195"/>
      <c r="HX5" s="195"/>
      <c r="HY5" s="195"/>
      <c r="HZ5" s="195"/>
      <c r="IA5" s="195"/>
      <c r="IB5" s="195"/>
      <c r="IC5" s="195"/>
      <c r="ID5" s="195"/>
      <c r="IE5" s="195"/>
      <c r="IF5" s="195"/>
      <c r="IG5" s="195"/>
      <c r="IH5" s="195"/>
      <c r="II5" s="195"/>
      <c r="IJ5" s="195"/>
      <c r="IK5" s="195"/>
      <c r="IL5" s="195"/>
      <c r="IM5" s="195"/>
      <c r="IN5" s="195"/>
      <c r="IO5" s="195"/>
      <c r="IP5" s="195"/>
      <c r="IQ5" s="195"/>
      <c r="IR5" s="195"/>
    </row>
    <row r="6" spans="1:253" s="36" customFormat="1" ht="15.75" thickBot="1">
      <c r="A6" s="153" t="s">
        <v>323</v>
      </c>
      <c r="B6" s="166"/>
      <c r="C6" s="230"/>
      <c r="D6" s="195"/>
      <c r="E6" s="57" t="str">
        <f t="shared" si="0"/>
        <v/>
      </c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</row>
    <row r="7" spans="1:253" s="36" customFormat="1" ht="16.5" thickBot="1">
      <c r="A7" s="153" t="s">
        <v>324</v>
      </c>
      <c r="B7" s="166"/>
      <c r="C7" s="230"/>
      <c r="D7" s="195"/>
      <c r="E7" s="57" t="str">
        <f t="shared" si="0"/>
        <v/>
      </c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5"/>
      <c r="BN7" s="195"/>
      <c r="BO7" s="195"/>
      <c r="BP7" s="195"/>
      <c r="BQ7" s="195"/>
      <c r="BR7" s="195"/>
      <c r="BS7" s="195"/>
      <c r="BT7" s="195"/>
      <c r="BU7" s="195"/>
      <c r="BV7" s="195"/>
      <c r="BW7" s="195"/>
      <c r="BX7" s="195"/>
      <c r="BY7" s="195"/>
      <c r="BZ7" s="195"/>
      <c r="CA7" s="195"/>
      <c r="CB7" s="195"/>
      <c r="CC7" s="195"/>
      <c r="CD7" s="195"/>
      <c r="CE7" s="195"/>
      <c r="CF7" s="195"/>
      <c r="CG7" s="195"/>
      <c r="CH7" s="195"/>
      <c r="CI7" s="195"/>
      <c r="CJ7" s="195"/>
      <c r="CK7" s="195"/>
      <c r="CL7" s="195"/>
      <c r="CM7" s="195"/>
      <c r="CN7" s="195"/>
      <c r="CO7" s="195"/>
      <c r="CP7" s="195"/>
      <c r="CQ7" s="195"/>
      <c r="CR7" s="195"/>
      <c r="CS7" s="195"/>
      <c r="CT7" s="195"/>
      <c r="CU7" s="195"/>
      <c r="CV7" s="195"/>
      <c r="CW7" s="195"/>
      <c r="CX7" s="195"/>
      <c r="CY7" s="195"/>
      <c r="CZ7" s="195"/>
      <c r="DA7" s="195"/>
      <c r="DB7" s="195"/>
      <c r="DC7" s="195"/>
      <c r="DD7" s="195"/>
      <c r="DE7" s="195"/>
      <c r="DF7" s="195"/>
      <c r="DG7" s="195"/>
      <c r="DH7" s="195"/>
      <c r="DI7" s="195"/>
      <c r="DJ7" s="195"/>
      <c r="DK7" s="195"/>
      <c r="DL7" s="195"/>
      <c r="DM7" s="195"/>
      <c r="DN7" s="195"/>
      <c r="DO7" s="195"/>
      <c r="DP7" s="195"/>
      <c r="DQ7" s="195"/>
      <c r="DR7" s="195"/>
      <c r="DS7" s="195"/>
      <c r="DT7" s="195"/>
      <c r="DU7" s="195"/>
      <c r="DV7" s="195"/>
      <c r="DW7" s="195"/>
      <c r="DX7" s="195"/>
      <c r="DY7" s="195"/>
      <c r="DZ7" s="195"/>
      <c r="EA7" s="195"/>
      <c r="EB7" s="195"/>
      <c r="EC7" s="195"/>
      <c r="ED7" s="195"/>
      <c r="EE7" s="195"/>
      <c r="EF7" s="195"/>
      <c r="EG7" s="195"/>
      <c r="EH7" s="195"/>
      <c r="EI7" s="195"/>
      <c r="EJ7" s="195"/>
      <c r="EK7" s="195"/>
      <c r="EL7" s="195"/>
      <c r="EM7" s="195"/>
      <c r="EN7" s="195"/>
      <c r="EO7" s="195"/>
      <c r="EP7" s="195"/>
      <c r="EQ7" s="195"/>
      <c r="ER7" s="195"/>
      <c r="ES7" s="195"/>
      <c r="ET7" s="195"/>
      <c r="EU7" s="195"/>
      <c r="EV7" s="195"/>
      <c r="EW7" s="195"/>
      <c r="EX7" s="195"/>
      <c r="EY7" s="195"/>
      <c r="EZ7" s="195"/>
      <c r="FA7" s="195"/>
      <c r="FB7" s="195"/>
      <c r="FC7" s="195"/>
      <c r="FD7" s="195"/>
      <c r="FE7" s="195"/>
      <c r="FF7" s="195"/>
      <c r="FG7" s="195"/>
      <c r="FH7" s="195"/>
      <c r="FI7" s="195"/>
      <c r="FJ7" s="195"/>
      <c r="FK7" s="195"/>
      <c r="FL7" s="195"/>
      <c r="FM7" s="195"/>
      <c r="FN7" s="195"/>
      <c r="FO7" s="195"/>
      <c r="FP7" s="195"/>
      <c r="FQ7" s="195"/>
      <c r="FR7" s="195"/>
      <c r="FS7" s="195"/>
      <c r="FT7" s="195"/>
      <c r="FU7" s="195"/>
      <c r="FV7" s="195"/>
      <c r="FW7" s="195"/>
      <c r="FX7" s="195"/>
      <c r="FY7" s="195"/>
      <c r="FZ7" s="195"/>
      <c r="GA7" s="195"/>
      <c r="GB7" s="195"/>
      <c r="GC7" s="195"/>
      <c r="GD7" s="195"/>
      <c r="GE7" s="195"/>
      <c r="GF7" s="195"/>
      <c r="GG7" s="195"/>
      <c r="GH7" s="195"/>
      <c r="GI7" s="195"/>
      <c r="GJ7" s="195"/>
      <c r="GK7" s="195"/>
      <c r="GL7" s="195"/>
      <c r="GM7" s="195"/>
      <c r="GN7" s="195"/>
      <c r="GO7" s="195"/>
      <c r="GP7" s="195"/>
      <c r="GQ7" s="195"/>
      <c r="GR7" s="195"/>
      <c r="GS7" s="195"/>
      <c r="GT7" s="195"/>
      <c r="GU7" s="195"/>
      <c r="GV7" s="195"/>
      <c r="GW7" s="195"/>
      <c r="GX7" s="195"/>
      <c r="GY7" s="195"/>
      <c r="GZ7" s="195"/>
      <c r="HA7" s="195"/>
      <c r="HB7" s="195"/>
      <c r="HC7" s="195"/>
      <c r="HD7" s="195"/>
      <c r="HE7" s="195"/>
      <c r="HF7" s="195"/>
      <c r="HG7" s="195"/>
      <c r="HH7" s="195"/>
      <c r="HI7" s="195"/>
      <c r="HJ7" s="195"/>
      <c r="HK7" s="195"/>
      <c r="HL7" s="195"/>
      <c r="HM7" s="195"/>
      <c r="HN7" s="195"/>
      <c r="HO7" s="195"/>
      <c r="HP7" s="195"/>
      <c r="HQ7" s="195"/>
      <c r="HR7" s="195"/>
      <c r="HS7" s="195"/>
      <c r="HT7" s="195"/>
      <c r="HU7" s="195"/>
      <c r="HV7" s="195"/>
      <c r="HW7" s="195"/>
      <c r="HX7" s="195"/>
      <c r="HY7" s="195"/>
      <c r="HZ7" s="195"/>
      <c r="IA7" s="195"/>
      <c r="IB7" s="195"/>
      <c r="IC7" s="195"/>
      <c r="ID7" s="195"/>
      <c r="IE7" s="195"/>
      <c r="IF7" s="195"/>
      <c r="IG7" s="195"/>
      <c r="IH7" s="195"/>
      <c r="II7" s="195"/>
      <c r="IJ7" s="195"/>
      <c r="IK7" s="195"/>
      <c r="IL7" s="195"/>
      <c r="IM7" s="195"/>
      <c r="IN7" s="195"/>
      <c r="IO7" s="195"/>
      <c r="IP7" s="195"/>
      <c r="IQ7" s="195"/>
      <c r="IR7" s="541">
        <f ca="1">IF($IR$2="ОШИБКИ",1,0)</f>
        <v>0</v>
      </c>
    </row>
    <row r="8" spans="1:253" s="36" customFormat="1" ht="15.75" thickBot="1">
      <c r="A8" s="153" t="s">
        <v>325</v>
      </c>
      <c r="B8" s="166"/>
      <c r="C8" s="230"/>
      <c r="D8" s="195"/>
      <c r="E8" s="57" t="str">
        <f t="shared" si="0"/>
        <v/>
      </c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5"/>
      <c r="CB8" s="195"/>
      <c r="CC8" s="195"/>
      <c r="CD8" s="195"/>
      <c r="CE8" s="195"/>
      <c r="CF8" s="195"/>
      <c r="CG8" s="195"/>
      <c r="CH8" s="195"/>
      <c r="CI8" s="195"/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195"/>
      <c r="EF8" s="195"/>
      <c r="EG8" s="195"/>
      <c r="EH8" s="195"/>
      <c r="EI8" s="195"/>
      <c r="EJ8" s="195"/>
      <c r="EK8" s="195"/>
      <c r="EL8" s="195"/>
      <c r="EM8" s="195"/>
      <c r="EN8" s="195"/>
      <c r="EO8" s="195"/>
      <c r="EP8" s="195"/>
      <c r="EQ8" s="195"/>
      <c r="ER8" s="195"/>
      <c r="ES8" s="195"/>
      <c r="ET8" s="195"/>
      <c r="EU8" s="195"/>
      <c r="EV8" s="195"/>
      <c r="EW8" s="195"/>
      <c r="EX8" s="195"/>
      <c r="EY8" s="195"/>
      <c r="EZ8" s="195"/>
      <c r="FA8" s="195"/>
      <c r="FB8" s="195"/>
      <c r="FC8" s="195"/>
      <c r="FD8" s="195"/>
      <c r="FE8" s="195"/>
      <c r="FF8" s="195"/>
      <c r="FG8" s="195"/>
      <c r="FH8" s="195"/>
      <c r="FI8" s="195"/>
      <c r="FJ8" s="195"/>
      <c r="FK8" s="195"/>
      <c r="FL8" s="195"/>
      <c r="FM8" s="195"/>
      <c r="FN8" s="195"/>
      <c r="FO8" s="195"/>
      <c r="FP8" s="195"/>
      <c r="FQ8" s="195"/>
      <c r="FR8" s="195"/>
      <c r="FS8" s="195"/>
      <c r="FT8" s="195"/>
      <c r="FU8" s="195"/>
      <c r="FV8" s="195"/>
      <c r="FW8" s="195"/>
      <c r="FX8" s="195"/>
      <c r="FY8" s="195"/>
      <c r="FZ8" s="195"/>
      <c r="GA8" s="195"/>
      <c r="GB8" s="195"/>
      <c r="GC8" s="195"/>
      <c r="GD8" s="195"/>
      <c r="GE8" s="195"/>
      <c r="GF8" s="195"/>
      <c r="GG8" s="195"/>
      <c r="GH8" s="195"/>
      <c r="GI8" s="195"/>
      <c r="GJ8" s="195"/>
      <c r="GK8" s="195"/>
      <c r="GL8" s="195"/>
      <c r="GM8" s="195"/>
      <c r="GN8" s="195"/>
      <c r="GO8" s="195"/>
      <c r="GP8" s="195"/>
      <c r="GQ8" s="195"/>
      <c r="GR8" s="195"/>
      <c r="GS8" s="195"/>
      <c r="GT8" s="195"/>
      <c r="GU8" s="195"/>
      <c r="GV8" s="195"/>
      <c r="GW8" s="195"/>
      <c r="GX8" s="195"/>
      <c r="GY8" s="195"/>
      <c r="GZ8" s="195"/>
      <c r="HA8" s="195"/>
      <c r="HB8" s="195"/>
      <c r="HC8" s="195"/>
      <c r="HD8" s="195"/>
      <c r="HE8" s="195"/>
      <c r="HF8" s="195"/>
      <c r="HG8" s="195"/>
      <c r="HH8" s="195"/>
      <c r="HI8" s="195"/>
      <c r="HJ8" s="195"/>
      <c r="HK8" s="195"/>
      <c r="HL8" s="195"/>
      <c r="HM8" s="195"/>
      <c r="HN8" s="195"/>
      <c r="HO8" s="195"/>
      <c r="HP8" s="195"/>
      <c r="HQ8" s="195"/>
      <c r="HR8" s="195"/>
      <c r="HS8" s="195"/>
      <c r="HT8" s="195"/>
      <c r="HU8" s="195"/>
      <c r="HV8" s="195"/>
      <c r="HW8" s="195"/>
      <c r="HX8" s="195"/>
      <c r="HY8" s="195"/>
      <c r="HZ8" s="195"/>
      <c r="IA8" s="195"/>
      <c r="IB8" s="195"/>
      <c r="IC8" s="195"/>
      <c r="ID8" s="195"/>
      <c r="IE8" s="195"/>
      <c r="IF8" s="195"/>
      <c r="IG8" s="195"/>
      <c r="IH8" s="195"/>
      <c r="II8" s="195"/>
      <c r="IJ8" s="195"/>
      <c r="IK8" s="195"/>
      <c r="IL8" s="195"/>
      <c r="IM8" s="195"/>
      <c r="IN8" s="195"/>
      <c r="IO8" s="195"/>
      <c r="IP8" s="195"/>
      <c r="IQ8" s="195"/>
      <c r="IR8" s="195"/>
      <c r="IS8" s="216"/>
    </row>
    <row r="9" spans="1:253" s="36" customFormat="1" ht="15.75" thickBot="1">
      <c r="A9" s="153" t="s">
        <v>326</v>
      </c>
      <c r="B9" s="166"/>
      <c r="C9" s="230"/>
      <c r="D9" s="195"/>
      <c r="E9" s="57" t="str">
        <f t="shared" si="0"/>
        <v/>
      </c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216"/>
    </row>
    <row r="10" spans="1:253" s="36" customFormat="1" ht="15.75" thickBot="1">
      <c r="A10" s="153" t="s">
        <v>327</v>
      </c>
      <c r="B10" s="166"/>
      <c r="C10" s="230"/>
      <c r="D10" s="195"/>
      <c r="E10" s="57" t="str">
        <f t="shared" si="0"/>
        <v/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216"/>
    </row>
    <row r="11" spans="1:253" s="36" customFormat="1" ht="15.75" thickBot="1">
      <c r="A11" s="153" t="s">
        <v>328</v>
      </c>
      <c r="B11" s="346"/>
      <c r="C11" s="230"/>
      <c r="D11" s="195"/>
      <c r="E11" s="57" t="str">
        <f t="shared" si="0"/>
        <v/>
      </c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5"/>
      <c r="CC11" s="195"/>
      <c r="CD11" s="195"/>
      <c r="CE11" s="195"/>
      <c r="CF11" s="195"/>
      <c r="CG11" s="195"/>
      <c r="CH11" s="195"/>
      <c r="CI11" s="195"/>
      <c r="CJ11" s="195"/>
      <c r="CK11" s="195"/>
      <c r="CL11" s="195"/>
      <c r="CM11" s="195"/>
      <c r="CN11" s="195"/>
      <c r="CO11" s="195"/>
      <c r="CP11" s="195"/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5"/>
      <c r="DC11" s="195"/>
      <c r="DD11" s="195"/>
      <c r="DE11" s="195"/>
      <c r="DF11" s="195"/>
      <c r="DG11" s="195"/>
      <c r="DH11" s="195"/>
      <c r="DI11" s="195"/>
      <c r="DJ11" s="195"/>
      <c r="DK11" s="195"/>
      <c r="DL11" s="195"/>
      <c r="DM11" s="195"/>
      <c r="DN11" s="195"/>
      <c r="DO11" s="195"/>
      <c r="DP11" s="195"/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5"/>
      <c r="EC11" s="195"/>
      <c r="ED11" s="195"/>
      <c r="EE11" s="195"/>
      <c r="EF11" s="195"/>
      <c r="EG11" s="195"/>
      <c r="EH11" s="195"/>
      <c r="EI11" s="195"/>
      <c r="EJ11" s="195"/>
      <c r="EK11" s="195"/>
      <c r="EL11" s="195"/>
      <c r="EM11" s="195"/>
      <c r="EN11" s="195"/>
      <c r="EO11" s="195"/>
      <c r="EP11" s="195"/>
      <c r="EQ11" s="195"/>
      <c r="ER11" s="195"/>
      <c r="ES11" s="195"/>
      <c r="ET11" s="195"/>
      <c r="EU11" s="195"/>
      <c r="EV11" s="195"/>
      <c r="EW11" s="195"/>
      <c r="EX11" s="195"/>
      <c r="EY11" s="195"/>
      <c r="EZ11" s="195"/>
      <c r="FA11" s="195"/>
      <c r="FB11" s="195"/>
      <c r="FC11" s="195"/>
      <c r="FD11" s="195"/>
      <c r="FE11" s="195"/>
      <c r="FF11" s="195"/>
      <c r="FG11" s="195"/>
      <c r="FH11" s="195"/>
      <c r="FI11" s="195"/>
      <c r="FJ11" s="195"/>
      <c r="FK11" s="195"/>
      <c r="FL11" s="195"/>
      <c r="FM11" s="195"/>
      <c r="FN11" s="195"/>
      <c r="FO11" s="195"/>
      <c r="FP11" s="195"/>
      <c r="FQ11" s="195"/>
      <c r="FR11" s="195"/>
      <c r="FS11" s="195"/>
      <c r="FT11" s="195"/>
      <c r="FU11" s="195"/>
      <c r="FV11" s="195"/>
      <c r="FW11" s="195"/>
      <c r="FX11" s="195"/>
      <c r="FY11" s="195"/>
      <c r="FZ11" s="195"/>
      <c r="GA11" s="195"/>
      <c r="GB11" s="195"/>
      <c r="GC11" s="195"/>
      <c r="GD11" s="195"/>
      <c r="GE11" s="195"/>
      <c r="GF11" s="195"/>
      <c r="GG11" s="195"/>
      <c r="GH11" s="195"/>
      <c r="GI11" s="195"/>
      <c r="GJ11" s="195"/>
      <c r="GK11" s="195"/>
      <c r="GL11" s="195"/>
      <c r="GM11" s="195"/>
      <c r="GN11" s="195"/>
      <c r="GO11" s="195"/>
      <c r="GP11" s="195"/>
      <c r="GQ11" s="195"/>
      <c r="GR11" s="195"/>
      <c r="GS11" s="195"/>
      <c r="GT11" s="195"/>
      <c r="GU11" s="195"/>
      <c r="GV11" s="195"/>
      <c r="GW11" s="195"/>
      <c r="GX11" s="195"/>
      <c r="GY11" s="195"/>
      <c r="GZ11" s="195"/>
      <c r="HA11" s="195"/>
      <c r="HB11" s="195"/>
      <c r="HC11" s="195"/>
      <c r="HD11" s="195"/>
      <c r="HE11" s="195"/>
      <c r="HF11" s="195"/>
      <c r="HG11" s="195"/>
      <c r="HH11" s="195"/>
      <c r="HI11" s="195"/>
      <c r="HJ11" s="195"/>
      <c r="HK11" s="195"/>
      <c r="HL11" s="195"/>
      <c r="HM11" s="195"/>
      <c r="HN11" s="195"/>
      <c r="HO11" s="195"/>
      <c r="HP11" s="195"/>
      <c r="HQ11" s="195"/>
      <c r="HR11" s="195"/>
      <c r="HS11" s="195"/>
      <c r="HT11" s="195"/>
      <c r="HU11" s="195"/>
      <c r="HV11" s="195"/>
      <c r="HW11" s="195"/>
      <c r="HX11" s="195"/>
      <c r="HY11" s="195"/>
      <c r="HZ11" s="195"/>
      <c r="IA11" s="195"/>
      <c r="IB11" s="195"/>
      <c r="IC11" s="195"/>
      <c r="ID11" s="195"/>
      <c r="IE11" s="195"/>
      <c r="IF11" s="195"/>
      <c r="IG11" s="195"/>
      <c r="IH11" s="195"/>
      <c r="II11" s="195"/>
      <c r="IJ11" s="195"/>
      <c r="IK11" s="195"/>
      <c r="IL11" s="195"/>
      <c r="IM11" s="195"/>
      <c r="IN11" s="195"/>
      <c r="IO11" s="195"/>
      <c r="IP11" s="195"/>
      <c r="IQ11" s="195"/>
      <c r="IR11" s="195"/>
      <c r="IS11" s="216"/>
    </row>
    <row r="12" spans="1:253" s="36" customFormat="1" ht="15.75" thickBot="1">
      <c r="A12" s="156" t="s">
        <v>329</v>
      </c>
      <c r="B12" s="167"/>
      <c r="C12" s="231"/>
      <c r="D12" s="195"/>
      <c r="E12" s="57" t="str">
        <f t="shared" si="0"/>
        <v/>
      </c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5"/>
      <c r="DK12" s="195"/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5"/>
      <c r="EC12" s="195"/>
      <c r="ED12" s="195"/>
      <c r="EE12" s="195"/>
      <c r="EF12" s="195"/>
      <c r="EG12" s="195"/>
      <c r="EH12" s="195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95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95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95"/>
      <c r="GE12" s="195"/>
      <c r="GF12" s="195"/>
      <c r="GG12" s="195"/>
      <c r="GH12" s="195"/>
      <c r="GI12" s="195"/>
      <c r="GJ12" s="195"/>
      <c r="GK12" s="195"/>
      <c r="GL12" s="195"/>
      <c r="GM12" s="195"/>
      <c r="GN12" s="195"/>
      <c r="GO12" s="195"/>
      <c r="GP12" s="195"/>
      <c r="GQ12" s="195"/>
      <c r="GR12" s="195"/>
      <c r="GS12" s="195"/>
      <c r="GT12" s="195"/>
      <c r="GU12" s="195"/>
      <c r="GV12" s="195"/>
      <c r="GW12" s="195"/>
      <c r="GX12" s="195"/>
      <c r="GY12" s="195"/>
      <c r="GZ12" s="195"/>
      <c r="HA12" s="195"/>
      <c r="HB12" s="195"/>
      <c r="HC12" s="195"/>
      <c r="HD12" s="195"/>
      <c r="HE12" s="195"/>
      <c r="HF12" s="195"/>
      <c r="HG12" s="195"/>
      <c r="HH12" s="195"/>
      <c r="HI12" s="195"/>
      <c r="HJ12" s="195"/>
      <c r="HK12" s="195"/>
      <c r="HL12" s="195"/>
      <c r="HM12" s="195"/>
      <c r="HN12" s="195"/>
      <c r="HO12" s="195"/>
      <c r="HP12" s="195"/>
      <c r="HQ12" s="195"/>
      <c r="HR12" s="195"/>
      <c r="HS12" s="195"/>
      <c r="HT12" s="195"/>
      <c r="HU12" s="195"/>
      <c r="HV12" s="195"/>
      <c r="HW12" s="195"/>
      <c r="HX12" s="195"/>
      <c r="HY12" s="195"/>
      <c r="HZ12" s="195"/>
      <c r="IA12" s="195"/>
      <c r="IB12" s="195"/>
      <c r="IC12" s="195"/>
      <c r="ID12" s="195"/>
      <c r="IE12" s="195"/>
      <c r="IF12" s="195"/>
      <c r="IG12" s="195"/>
      <c r="IH12" s="195"/>
      <c r="II12" s="195"/>
      <c r="IJ12" s="195"/>
      <c r="IK12" s="195"/>
      <c r="IL12" s="195"/>
      <c r="IM12" s="195"/>
      <c r="IN12" s="195"/>
      <c r="IO12" s="195"/>
      <c r="IP12" s="195"/>
      <c r="IQ12" s="195"/>
      <c r="IR12" s="195"/>
      <c r="IS12" s="216"/>
    </row>
    <row r="13" spans="1:253" s="36" customFormat="1">
      <c r="A13" s="157"/>
      <c r="B13" s="168"/>
      <c r="C13" s="231"/>
      <c r="D13" s="195"/>
      <c r="E13" s="57" t="str">
        <f t="shared" si="0"/>
        <v/>
      </c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5"/>
      <c r="CC13" s="195"/>
      <c r="CD13" s="195"/>
      <c r="CE13" s="195"/>
      <c r="CF13" s="195"/>
      <c r="CG13" s="195"/>
      <c r="CH13" s="195"/>
      <c r="CI13" s="195"/>
      <c r="CJ13" s="195"/>
      <c r="CK13" s="195"/>
      <c r="CL13" s="195"/>
      <c r="CM13" s="195"/>
      <c r="CN13" s="195"/>
      <c r="CO13" s="195"/>
      <c r="CP13" s="195"/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5"/>
      <c r="DC13" s="195"/>
      <c r="DD13" s="195"/>
      <c r="DE13" s="195"/>
      <c r="DF13" s="195"/>
      <c r="DG13" s="195"/>
      <c r="DH13" s="195"/>
      <c r="DI13" s="195"/>
      <c r="DJ13" s="195"/>
      <c r="DK13" s="195"/>
      <c r="DL13" s="195"/>
      <c r="DM13" s="195"/>
      <c r="DN13" s="195"/>
      <c r="DO13" s="195"/>
      <c r="DP13" s="195"/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5"/>
      <c r="EC13" s="195"/>
      <c r="ED13" s="195"/>
      <c r="EE13" s="195"/>
      <c r="EF13" s="195"/>
      <c r="EG13" s="195"/>
      <c r="EH13" s="195"/>
      <c r="EI13" s="195"/>
      <c r="EJ13" s="195"/>
      <c r="EK13" s="195"/>
      <c r="EL13" s="195"/>
      <c r="EM13" s="195"/>
      <c r="EN13" s="195"/>
      <c r="EO13" s="195"/>
      <c r="EP13" s="195"/>
      <c r="EQ13" s="195"/>
      <c r="ER13" s="195"/>
      <c r="ES13" s="195"/>
      <c r="ET13" s="195"/>
      <c r="EU13" s="195"/>
      <c r="EV13" s="195"/>
      <c r="EW13" s="195"/>
      <c r="EX13" s="195"/>
      <c r="EY13" s="195"/>
      <c r="EZ13" s="195"/>
      <c r="FA13" s="195"/>
      <c r="FB13" s="195"/>
      <c r="FC13" s="195"/>
      <c r="FD13" s="195"/>
      <c r="FE13" s="195"/>
      <c r="FF13" s="195"/>
      <c r="FG13" s="195"/>
      <c r="FH13" s="195"/>
      <c r="FI13" s="195"/>
      <c r="FJ13" s="195"/>
      <c r="FK13" s="195"/>
      <c r="FL13" s="195"/>
      <c r="FM13" s="195"/>
      <c r="FN13" s="195"/>
      <c r="FO13" s="195"/>
      <c r="FP13" s="195"/>
      <c r="FQ13" s="195"/>
      <c r="FR13" s="195"/>
      <c r="FS13" s="195"/>
      <c r="FT13" s="195"/>
      <c r="FU13" s="195"/>
      <c r="FV13" s="195"/>
      <c r="FW13" s="195"/>
      <c r="FX13" s="195"/>
      <c r="FY13" s="195"/>
      <c r="FZ13" s="195"/>
      <c r="GA13" s="195"/>
      <c r="GB13" s="195"/>
      <c r="GC13" s="195"/>
      <c r="GD13" s="195"/>
      <c r="GE13" s="195"/>
      <c r="GF13" s="195"/>
      <c r="GG13" s="195"/>
      <c r="GH13" s="195"/>
      <c r="GI13" s="195"/>
      <c r="GJ13" s="195"/>
      <c r="GK13" s="195"/>
      <c r="GL13" s="195"/>
      <c r="GM13" s="195"/>
      <c r="GN13" s="195"/>
      <c r="GO13" s="195"/>
      <c r="GP13" s="195"/>
      <c r="GQ13" s="195"/>
      <c r="GR13" s="195"/>
      <c r="GS13" s="195"/>
      <c r="GT13" s="195"/>
      <c r="GU13" s="195"/>
      <c r="GV13" s="195"/>
      <c r="GW13" s="195"/>
      <c r="GX13" s="195"/>
      <c r="GY13" s="195"/>
      <c r="GZ13" s="195"/>
      <c r="HA13" s="195"/>
      <c r="HB13" s="195"/>
      <c r="HC13" s="195"/>
      <c r="HD13" s="195"/>
      <c r="HE13" s="195"/>
      <c r="HF13" s="195"/>
      <c r="HG13" s="195"/>
      <c r="HH13" s="195"/>
      <c r="HI13" s="195"/>
      <c r="HJ13" s="195"/>
      <c r="HK13" s="195"/>
      <c r="HL13" s="195"/>
      <c r="HM13" s="195"/>
      <c r="HN13" s="195"/>
      <c r="HO13" s="195"/>
      <c r="HP13" s="195"/>
      <c r="HQ13" s="195"/>
      <c r="HR13" s="195"/>
      <c r="HS13" s="195"/>
      <c r="HT13" s="195"/>
      <c r="HU13" s="195"/>
      <c r="HV13" s="195"/>
      <c r="HW13" s="195"/>
      <c r="HX13" s="195"/>
      <c r="HY13" s="195"/>
      <c r="HZ13" s="195"/>
      <c r="IA13" s="195"/>
      <c r="IB13" s="195"/>
      <c r="IC13" s="195"/>
      <c r="ID13" s="195"/>
      <c r="IE13" s="195"/>
      <c r="IF13" s="195"/>
      <c r="IG13" s="195"/>
      <c r="IH13" s="195"/>
      <c r="II13" s="195"/>
      <c r="IJ13" s="195"/>
      <c r="IK13" s="195"/>
      <c r="IL13" s="195"/>
      <c r="IM13" s="195"/>
      <c r="IN13" s="195"/>
      <c r="IO13" s="195"/>
      <c r="IP13" s="195"/>
      <c r="IQ13" s="195"/>
      <c r="IR13" s="195"/>
      <c r="IS13" s="216"/>
    </row>
    <row r="14" spans="1:253" s="36" customFormat="1">
      <c r="A14" s="158"/>
      <c r="B14" s="168"/>
      <c r="C14" s="231"/>
      <c r="D14" s="195"/>
      <c r="E14" s="57" t="str">
        <f t="shared" si="0"/>
        <v/>
      </c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216"/>
    </row>
    <row r="15" spans="1:253" s="16" customFormat="1">
      <c r="A15" s="158"/>
      <c r="B15" s="168"/>
      <c r="C15" s="231"/>
      <c r="D15" s="195"/>
      <c r="E15" s="57" t="str">
        <f t="shared" si="0"/>
        <v/>
      </c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T15" s="195"/>
      <c r="BU15" s="195"/>
      <c r="BV15" s="195"/>
      <c r="BW15" s="195"/>
      <c r="BX15" s="195"/>
      <c r="BY15" s="195"/>
      <c r="BZ15" s="195"/>
      <c r="CA15" s="195"/>
      <c r="CB15" s="195"/>
      <c r="CC15" s="195"/>
      <c r="CD15" s="195"/>
      <c r="CE15" s="195"/>
      <c r="CF15" s="195"/>
      <c r="CG15" s="195"/>
      <c r="CH15" s="195"/>
      <c r="CI15" s="195"/>
      <c r="CJ15" s="195"/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5"/>
      <c r="CV15" s="195"/>
      <c r="CW15" s="195"/>
      <c r="CX15" s="195"/>
      <c r="CY15" s="195"/>
      <c r="CZ15" s="195"/>
      <c r="DA15" s="195"/>
      <c r="DB15" s="195"/>
      <c r="DC15" s="195"/>
      <c r="DD15" s="195"/>
      <c r="DE15" s="195"/>
      <c r="DF15" s="195"/>
      <c r="DG15" s="195"/>
      <c r="DH15" s="195"/>
      <c r="DI15" s="195"/>
      <c r="DJ15" s="195"/>
      <c r="DK15" s="195"/>
      <c r="DL15" s="195"/>
      <c r="DM15" s="195"/>
      <c r="DN15" s="195"/>
      <c r="DO15" s="195"/>
      <c r="DP15" s="195"/>
      <c r="DQ15" s="195"/>
      <c r="DR15" s="195"/>
      <c r="DS15" s="195"/>
      <c r="DT15" s="195"/>
      <c r="DU15" s="195"/>
      <c r="DV15" s="195"/>
      <c r="DW15" s="195"/>
      <c r="DX15" s="195"/>
      <c r="DY15" s="195"/>
      <c r="DZ15" s="195"/>
      <c r="EA15" s="195"/>
      <c r="EB15" s="195"/>
      <c r="EC15" s="195"/>
      <c r="ED15" s="195"/>
      <c r="EE15" s="195"/>
      <c r="EF15" s="195"/>
      <c r="EG15" s="195"/>
      <c r="EH15" s="195"/>
      <c r="EI15" s="195"/>
      <c r="EJ15" s="195"/>
      <c r="EK15" s="195"/>
      <c r="EL15" s="195"/>
      <c r="EM15" s="195"/>
      <c r="EN15" s="195"/>
      <c r="EO15" s="195"/>
      <c r="EP15" s="195"/>
      <c r="EQ15" s="195"/>
      <c r="ER15" s="195"/>
      <c r="ES15" s="195"/>
      <c r="ET15" s="195"/>
      <c r="EU15" s="195"/>
      <c r="EV15" s="195"/>
      <c r="EW15" s="195"/>
      <c r="EX15" s="195"/>
      <c r="EY15" s="195"/>
      <c r="EZ15" s="195"/>
      <c r="FA15" s="195"/>
      <c r="FB15" s="195"/>
      <c r="FC15" s="195"/>
      <c r="FD15" s="195"/>
      <c r="FE15" s="195"/>
      <c r="FF15" s="195"/>
      <c r="FG15" s="195"/>
      <c r="FH15" s="195"/>
      <c r="FI15" s="195"/>
      <c r="FJ15" s="195"/>
      <c r="FK15" s="195"/>
      <c r="FL15" s="195"/>
      <c r="FM15" s="195"/>
      <c r="FN15" s="195"/>
      <c r="FO15" s="195"/>
      <c r="FP15" s="195"/>
      <c r="FQ15" s="195"/>
      <c r="FR15" s="195"/>
      <c r="FS15" s="195"/>
      <c r="FT15" s="195"/>
      <c r="FU15" s="195"/>
      <c r="FV15" s="195"/>
      <c r="FW15" s="195"/>
      <c r="FX15" s="195"/>
      <c r="FY15" s="195"/>
      <c r="FZ15" s="195"/>
      <c r="GA15" s="195"/>
      <c r="GB15" s="195"/>
      <c r="GC15" s="195"/>
      <c r="GD15" s="195"/>
      <c r="GE15" s="195"/>
      <c r="GF15" s="195"/>
      <c r="GG15" s="195"/>
      <c r="GH15" s="195"/>
      <c r="GI15" s="195"/>
      <c r="GJ15" s="195"/>
      <c r="GK15" s="195"/>
      <c r="GL15" s="195"/>
      <c r="GM15" s="195"/>
      <c r="GN15" s="195"/>
      <c r="GO15" s="195"/>
      <c r="GP15" s="195"/>
      <c r="GQ15" s="195"/>
      <c r="GR15" s="195"/>
      <c r="GS15" s="195"/>
      <c r="GT15" s="195"/>
      <c r="GU15" s="195"/>
      <c r="GV15" s="195"/>
      <c r="GW15" s="195"/>
      <c r="GX15" s="195"/>
      <c r="GY15" s="195"/>
      <c r="GZ15" s="195"/>
      <c r="HA15" s="195"/>
      <c r="HB15" s="195"/>
      <c r="HC15" s="195"/>
      <c r="HD15" s="195"/>
      <c r="HE15" s="195"/>
      <c r="HF15" s="195"/>
      <c r="HG15" s="195"/>
      <c r="HH15" s="195"/>
      <c r="HI15" s="195"/>
      <c r="HJ15" s="195"/>
      <c r="HK15" s="195"/>
      <c r="HL15" s="195"/>
      <c r="HM15" s="195"/>
      <c r="HN15" s="195"/>
      <c r="HO15" s="195"/>
      <c r="HP15" s="195"/>
      <c r="HQ15" s="195"/>
      <c r="HR15" s="195"/>
      <c r="HS15" s="195"/>
      <c r="HT15" s="195"/>
      <c r="HU15" s="195"/>
      <c r="HV15" s="195"/>
      <c r="HW15" s="195"/>
      <c r="HX15" s="195"/>
      <c r="HY15" s="195"/>
      <c r="HZ15" s="195"/>
      <c r="IA15" s="195"/>
      <c r="IB15" s="195"/>
      <c r="IC15" s="195"/>
      <c r="ID15" s="195"/>
      <c r="IE15" s="195"/>
      <c r="IF15" s="195"/>
      <c r="IG15" s="195"/>
      <c r="IH15" s="195"/>
      <c r="II15" s="195"/>
      <c r="IJ15" s="195"/>
      <c r="IK15" s="195"/>
      <c r="IL15" s="195"/>
      <c r="IM15" s="195"/>
      <c r="IN15" s="195"/>
      <c r="IO15" s="195"/>
      <c r="IP15" s="195"/>
      <c r="IQ15" s="195"/>
      <c r="IR15" s="195"/>
      <c r="IS15" s="216"/>
    </row>
    <row r="16" spans="1:253" s="16" customFormat="1">
      <c r="A16" s="159"/>
      <c r="B16" s="168"/>
      <c r="C16" s="231"/>
      <c r="D16" s="195"/>
      <c r="E16" s="57" t="str">
        <f t="shared" si="0"/>
        <v/>
      </c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5"/>
      <c r="DC16" s="195"/>
      <c r="DD16" s="195"/>
      <c r="DE16" s="195"/>
      <c r="DF16" s="195"/>
      <c r="DG16" s="195"/>
      <c r="DH16" s="195"/>
      <c r="DI16" s="195"/>
      <c r="DJ16" s="195"/>
      <c r="DK16" s="195"/>
      <c r="DL16" s="195"/>
      <c r="DM16" s="195"/>
      <c r="DN16" s="195"/>
      <c r="DO16" s="195"/>
      <c r="DP16" s="195"/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5"/>
      <c r="EC16" s="195"/>
      <c r="ED16" s="195"/>
      <c r="EE16" s="195"/>
      <c r="EF16" s="195"/>
      <c r="EG16" s="195"/>
      <c r="EH16" s="195"/>
      <c r="EI16" s="195"/>
      <c r="EJ16" s="195"/>
      <c r="EK16" s="195"/>
      <c r="EL16" s="195"/>
      <c r="EM16" s="195"/>
      <c r="EN16" s="195"/>
      <c r="EO16" s="195"/>
      <c r="EP16" s="195"/>
      <c r="EQ16" s="195"/>
      <c r="ER16" s="195"/>
      <c r="ES16" s="195"/>
      <c r="ET16" s="195"/>
      <c r="EU16" s="195"/>
      <c r="EV16" s="195"/>
      <c r="EW16" s="195"/>
      <c r="EX16" s="195"/>
      <c r="EY16" s="195"/>
      <c r="EZ16" s="195"/>
      <c r="FA16" s="195"/>
      <c r="FB16" s="195"/>
      <c r="FC16" s="195"/>
      <c r="FD16" s="195"/>
      <c r="FE16" s="195"/>
      <c r="FF16" s="195"/>
      <c r="FG16" s="195"/>
      <c r="FH16" s="195"/>
      <c r="FI16" s="195"/>
      <c r="FJ16" s="195"/>
      <c r="FK16" s="195"/>
      <c r="FL16" s="195"/>
      <c r="FM16" s="195"/>
      <c r="FN16" s="195"/>
      <c r="FO16" s="195"/>
      <c r="FP16" s="195"/>
      <c r="FQ16" s="195"/>
      <c r="FR16" s="195"/>
      <c r="FS16" s="195"/>
      <c r="FT16" s="195"/>
      <c r="FU16" s="195"/>
      <c r="FV16" s="195"/>
      <c r="FW16" s="195"/>
      <c r="FX16" s="195"/>
      <c r="FY16" s="195"/>
      <c r="FZ16" s="195"/>
      <c r="GA16" s="195"/>
      <c r="GB16" s="195"/>
      <c r="GC16" s="195"/>
      <c r="GD16" s="195"/>
      <c r="GE16" s="195"/>
      <c r="GF16" s="195"/>
      <c r="GG16" s="195"/>
      <c r="GH16" s="195"/>
      <c r="GI16" s="195"/>
      <c r="GJ16" s="195"/>
      <c r="GK16" s="195"/>
      <c r="GL16" s="195"/>
      <c r="GM16" s="195"/>
      <c r="GN16" s="195"/>
      <c r="GO16" s="195"/>
      <c r="GP16" s="195"/>
      <c r="GQ16" s="195"/>
      <c r="GR16" s="195"/>
      <c r="GS16" s="195"/>
      <c r="GT16" s="195"/>
      <c r="GU16" s="195"/>
      <c r="GV16" s="195"/>
      <c r="GW16" s="195"/>
      <c r="GX16" s="195"/>
      <c r="GY16" s="195"/>
      <c r="GZ16" s="195"/>
      <c r="HA16" s="195"/>
      <c r="HB16" s="195"/>
      <c r="HC16" s="195"/>
      <c r="HD16" s="195"/>
      <c r="HE16" s="195"/>
      <c r="HF16" s="195"/>
      <c r="HG16" s="195"/>
      <c r="HH16" s="195"/>
      <c r="HI16" s="195"/>
      <c r="HJ16" s="195"/>
      <c r="HK16" s="195"/>
      <c r="HL16" s="195"/>
      <c r="HM16" s="195"/>
      <c r="HN16" s="195"/>
      <c r="HO16" s="195"/>
      <c r="HP16" s="195"/>
      <c r="HQ16" s="195"/>
      <c r="HR16" s="195"/>
      <c r="HS16" s="195"/>
      <c r="HT16" s="195"/>
      <c r="HU16" s="195"/>
      <c r="HV16" s="195"/>
      <c r="HW16" s="195"/>
      <c r="HX16" s="195"/>
      <c r="HY16" s="195"/>
      <c r="HZ16" s="195"/>
      <c r="IA16" s="195"/>
      <c r="IB16" s="195"/>
      <c r="IC16" s="195"/>
      <c r="ID16" s="195"/>
      <c r="IE16" s="195"/>
      <c r="IF16" s="195"/>
      <c r="IG16" s="195"/>
      <c r="IH16" s="195"/>
      <c r="II16" s="195"/>
      <c r="IJ16" s="195"/>
      <c r="IK16" s="195"/>
      <c r="IL16" s="195"/>
      <c r="IM16" s="195"/>
      <c r="IN16" s="195"/>
      <c r="IO16" s="195"/>
      <c r="IP16" s="195"/>
      <c r="IQ16" s="195"/>
      <c r="IR16" s="195"/>
      <c r="IS16" s="216"/>
    </row>
    <row r="17" spans="1:253" s="16" customFormat="1">
      <c r="A17" s="159"/>
      <c r="B17" s="168"/>
      <c r="C17" s="231"/>
      <c r="D17" s="195"/>
      <c r="E17" s="57" t="str">
        <f t="shared" si="0"/>
        <v/>
      </c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  <c r="BI17" s="195"/>
      <c r="BJ17" s="195"/>
      <c r="BK17" s="195"/>
      <c r="BL17" s="195"/>
      <c r="BM17" s="195"/>
      <c r="BN17" s="195"/>
      <c r="BO17" s="195"/>
      <c r="BP17" s="195"/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  <c r="FT17" s="195"/>
      <c r="FU17" s="195"/>
      <c r="FV17" s="195"/>
      <c r="FW17" s="195"/>
      <c r="FX17" s="195"/>
      <c r="FY17" s="195"/>
      <c r="FZ17" s="195"/>
      <c r="GA17" s="195"/>
      <c r="GB17" s="195"/>
      <c r="GC17" s="195"/>
      <c r="GD17" s="195"/>
      <c r="GE17" s="195"/>
      <c r="GF17" s="195"/>
      <c r="GG17" s="195"/>
      <c r="GH17" s="195"/>
      <c r="GI17" s="195"/>
      <c r="GJ17" s="195"/>
      <c r="GK17" s="195"/>
      <c r="GL17" s="195"/>
      <c r="GM17" s="195"/>
      <c r="GN17" s="195"/>
      <c r="GO17" s="195"/>
      <c r="GP17" s="195"/>
      <c r="GQ17" s="195"/>
      <c r="GR17" s="195"/>
      <c r="GS17" s="195"/>
      <c r="GT17" s="195"/>
      <c r="GU17" s="195"/>
      <c r="GV17" s="195"/>
      <c r="GW17" s="195"/>
      <c r="GX17" s="195"/>
      <c r="GY17" s="195"/>
      <c r="GZ17" s="195"/>
      <c r="HA17" s="195"/>
      <c r="HB17" s="195"/>
      <c r="HC17" s="195"/>
      <c r="HD17" s="195"/>
      <c r="HE17" s="195"/>
      <c r="HF17" s="195"/>
      <c r="HG17" s="195"/>
      <c r="HH17" s="195"/>
      <c r="HI17" s="195"/>
      <c r="HJ17" s="195"/>
      <c r="HK17" s="195"/>
      <c r="HL17" s="195"/>
      <c r="HM17" s="195"/>
      <c r="HN17" s="195"/>
      <c r="HO17" s="195"/>
      <c r="HP17" s="195"/>
      <c r="HQ17" s="195"/>
      <c r="HR17" s="195"/>
      <c r="HS17" s="195"/>
      <c r="HT17" s="195"/>
      <c r="HU17" s="195"/>
      <c r="HV17" s="195"/>
      <c r="HW17" s="195"/>
      <c r="HX17" s="195"/>
      <c r="HY17" s="195"/>
      <c r="HZ17" s="195"/>
      <c r="IA17" s="195"/>
      <c r="IB17" s="195"/>
      <c r="IC17" s="195"/>
      <c r="ID17" s="195"/>
      <c r="IE17" s="195"/>
      <c r="IF17" s="195"/>
      <c r="IG17" s="195"/>
      <c r="IH17" s="195"/>
      <c r="II17" s="195"/>
      <c r="IJ17" s="195"/>
      <c r="IK17" s="195"/>
      <c r="IL17" s="195"/>
      <c r="IM17" s="195"/>
      <c r="IN17" s="195"/>
      <c r="IO17" s="195"/>
      <c r="IP17" s="195"/>
      <c r="IQ17" s="195"/>
      <c r="IR17" s="195"/>
      <c r="IS17" s="216"/>
    </row>
    <row r="18" spans="1:253" s="16" customFormat="1" ht="15.75" thickBot="1">
      <c r="A18" s="160"/>
      <c r="B18" s="169"/>
      <c r="C18" s="155"/>
      <c r="D18" s="195"/>
      <c r="E18" s="57" t="str">
        <f t="shared" si="0"/>
        <v/>
      </c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216"/>
    </row>
    <row r="19" spans="1:253" s="16" customFormat="1">
      <c r="A19" s="170"/>
      <c r="B19" s="170"/>
      <c r="C19" s="171"/>
      <c r="D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U19" s="195"/>
      <c r="BV19" s="195"/>
      <c r="BW19" s="195"/>
      <c r="BX19" s="195"/>
      <c r="BY19" s="195"/>
      <c r="BZ19" s="195"/>
      <c r="CA19" s="195"/>
      <c r="CB19" s="195"/>
      <c r="CC19" s="195"/>
      <c r="CD19" s="195"/>
      <c r="CE19" s="195"/>
      <c r="CF19" s="195"/>
      <c r="CG19" s="195"/>
      <c r="CH19" s="195"/>
      <c r="CI19" s="195"/>
      <c r="CJ19" s="195"/>
      <c r="CK19" s="195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  <c r="FT19" s="195"/>
      <c r="FU19" s="195"/>
      <c r="FV19" s="195"/>
      <c r="FW19" s="195"/>
      <c r="FX19" s="195"/>
      <c r="FY19" s="195"/>
      <c r="FZ19" s="195"/>
      <c r="GA19" s="195"/>
      <c r="GB19" s="195"/>
      <c r="GC19" s="195"/>
      <c r="GD19" s="195"/>
      <c r="GE19" s="195"/>
      <c r="GF19" s="195"/>
      <c r="GG19" s="195"/>
      <c r="GH19" s="195"/>
      <c r="GI19" s="195"/>
      <c r="GJ19" s="195"/>
      <c r="GK19" s="195"/>
      <c r="GL19" s="195"/>
      <c r="GM19" s="195"/>
      <c r="GN19" s="195"/>
      <c r="GO19" s="195"/>
      <c r="GP19" s="195"/>
      <c r="GQ19" s="195"/>
      <c r="GR19" s="195"/>
      <c r="GS19" s="195"/>
      <c r="GT19" s="195"/>
      <c r="GU19" s="195"/>
      <c r="GV19" s="195"/>
      <c r="GW19" s="195"/>
      <c r="GX19" s="195"/>
      <c r="GY19" s="195"/>
      <c r="GZ19" s="195"/>
      <c r="HA19" s="195"/>
      <c r="HB19" s="195"/>
      <c r="HC19" s="195"/>
      <c r="HD19" s="195"/>
      <c r="HE19" s="195"/>
      <c r="HF19" s="195"/>
      <c r="HG19" s="195"/>
      <c r="HH19" s="195"/>
      <c r="HI19" s="195"/>
      <c r="HJ19" s="195"/>
      <c r="HK19" s="195"/>
      <c r="HL19" s="195"/>
      <c r="HM19" s="195"/>
      <c r="HN19" s="195"/>
      <c r="HO19" s="195"/>
      <c r="HP19" s="195"/>
      <c r="HQ19" s="195"/>
      <c r="HR19" s="195"/>
      <c r="HS19" s="195"/>
      <c r="HT19" s="195"/>
      <c r="HU19" s="195"/>
      <c r="HV19" s="195"/>
      <c r="HW19" s="195"/>
      <c r="HX19" s="195"/>
      <c r="HY19" s="195"/>
      <c r="HZ19" s="195"/>
      <c r="IA19" s="195"/>
      <c r="IB19" s="195"/>
      <c r="IC19" s="195"/>
      <c r="ID19" s="195"/>
      <c r="IE19" s="195"/>
      <c r="IF19" s="195"/>
      <c r="IG19" s="195"/>
      <c r="IH19" s="195"/>
      <c r="II19" s="195"/>
      <c r="IJ19" s="195"/>
      <c r="IK19" s="195"/>
      <c r="IL19" s="195"/>
      <c r="IM19" s="195"/>
      <c r="IN19" s="195"/>
      <c r="IO19" s="195"/>
      <c r="IP19" s="195"/>
      <c r="IQ19" s="195"/>
      <c r="IR19" s="195"/>
      <c r="IS19" s="216"/>
    </row>
    <row r="20" spans="1:253" s="16" customFormat="1">
      <c r="A20" s="170"/>
      <c r="B20" s="170"/>
      <c r="C20" s="171"/>
      <c r="D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U20" s="195"/>
      <c r="BV20" s="195"/>
      <c r="BW20" s="195"/>
      <c r="BX20" s="195"/>
      <c r="BY20" s="195"/>
      <c r="BZ20" s="195"/>
      <c r="CA20" s="195"/>
      <c r="CB20" s="195"/>
      <c r="CC20" s="195"/>
      <c r="CD20" s="195"/>
      <c r="CE20" s="195"/>
      <c r="CF20" s="195"/>
      <c r="CG20" s="195"/>
      <c r="CH20" s="195"/>
      <c r="CI20" s="195"/>
      <c r="CJ20" s="195"/>
      <c r="CK20" s="195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  <c r="FT20" s="195"/>
      <c r="FU20" s="195"/>
      <c r="FV20" s="195"/>
      <c r="FW20" s="195"/>
      <c r="FX20" s="195"/>
      <c r="FY20" s="195"/>
      <c r="FZ20" s="195"/>
      <c r="GA20" s="195"/>
      <c r="GB20" s="195"/>
      <c r="GC20" s="195"/>
      <c r="GD20" s="195"/>
      <c r="GE20" s="195"/>
      <c r="GF20" s="195"/>
      <c r="GG20" s="195"/>
      <c r="GH20" s="195"/>
      <c r="GI20" s="195"/>
      <c r="GJ20" s="195"/>
      <c r="GK20" s="195"/>
      <c r="GL20" s="195"/>
      <c r="GM20" s="195"/>
      <c r="GN20" s="195"/>
      <c r="GO20" s="195"/>
      <c r="GP20" s="195"/>
      <c r="GQ20" s="195"/>
      <c r="GR20" s="195"/>
      <c r="GS20" s="195"/>
      <c r="GT20" s="195"/>
      <c r="GU20" s="195"/>
      <c r="GV20" s="195"/>
      <c r="GW20" s="195"/>
      <c r="GX20" s="195"/>
      <c r="GY20" s="195"/>
      <c r="GZ20" s="195"/>
      <c r="HA20" s="195"/>
      <c r="HB20" s="195"/>
      <c r="HC20" s="195"/>
      <c r="HD20" s="195"/>
      <c r="HE20" s="195"/>
      <c r="HF20" s="195"/>
      <c r="HG20" s="195"/>
      <c r="HH20" s="195"/>
      <c r="HI20" s="195"/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5"/>
      <c r="IF20" s="195"/>
      <c r="IG20" s="195"/>
      <c r="IH20" s="195"/>
      <c r="II20" s="195"/>
      <c r="IJ20" s="195"/>
      <c r="IK20" s="195"/>
      <c r="IL20" s="195"/>
      <c r="IM20" s="195"/>
      <c r="IN20" s="195"/>
      <c r="IO20" s="195"/>
      <c r="IP20" s="195"/>
      <c r="IQ20" s="195"/>
      <c r="IR20" s="195"/>
      <c r="IS20" s="216"/>
    </row>
    <row r="21" spans="1:253" ht="18.75">
      <c r="A21" s="920" t="s">
        <v>498</v>
      </c>
      <c r="B21" s="920"/>
      <c r="C21" s="920"/>
    </row>
    <row r="22" spans="1:253" ht="15.75" thickBot="1">
      <c r="A22" s="172"/>
      <c r="B22" s="85"/>
      <c r="C22" s="152"/>
    </row>
    <row r="23" spans="1:253" ht="15.75" thickBot="1">
      <c r="A23" s="2" t="s">
        <v>142</v>
      </c>
      <c r="B23" s="2" t="s">
        <v>143</v>
      </c>
      <c r="C23" s="162" t="s">
        <v>144</v>
      </c>
    </row>
    <row r="24" spans="1:253" ht="15.75" thickBot="1">
      <c r="A24" s="133">
        <v>1</v>
      </c>
      <c r="B24" s="161">
        <v>2</v>
      </c>
      <c r="C24" s="162">
        <v>3</v>
      </c>
    </row>
    <row r="25" spans="1:253" ht="15.75" thickBot="1">
      <c r="A25" s="449" t="s">
        <v>540</v>
      </c>
      <c r="B25" s="392" t="s">
        <v>378</v>
      </c>
      <c r="C25" s="162"/>
      <c r="E25" s="17" t="str">
        <f t="shared" ref="E25:E30" si="1">IF(AND($F25="",$G25="",$H25=""),"",$F25&amp;"|"&amp; $G25&amp;"|"&amp; $H25)</f>
        <v/>
      </c>
      <c r="F25" s="17" t="str">
        <f t="shared" ref="F25:F30" si="2">IF(OR($B25="Да",$B25="Нет"),"","недопустимое значение в графе 2")</f>
        <v/>
      </c>
      <c r="G25" s="17" t="str">
        <f t="shared" ref="G25:G30" si="3">IF(OR($C25="",AND(ISNONTEXT($C25),$B25="Да")),"","недопустимое значение в графе 3")</f>
        <v/>
      </c>
      <c r="H25" s="17" t="str">
        <f t="shared" ref="H25:H30" si="4">IF(AND(ISNONTEXT($C25),$C25&gt;=0,$C25=ROUND($C25,0)),"",$C25&amp;" недопустимое значение")</f>
        <v/>
      </c>
    </row>
    <row r="26" spans="1:253" ht="15.75" thickBot="1">
      <c r="A26" s="450" t="s">
        <v>539</v>
      </c>
      <c r="B26" s="396" t="s">
        <v>378</v>
      </c>
      <c r="C26" s="162"/>
      <c r="E26" s="17" t="str">
        <f t="shared" si="1"/>
        <v/>
      </c>
      <c r="F26" s="17" t="str">
        <f t="shared" si="2"/>
        <v/>
      </c>
      <c r="G26" s="17" t="str">
        <f t="shared" si="3"/>
        <v/>
      </c>
      <c r="H26" s="17" t="str">
        <f t="shared" si="4"/>
        <v/>
      </c>
    </row>
    <row r="27" spans="1:253" ht="15.75" thickBot="1">
      <c r="A27" s="450" t="s">
        <v>534</v>
      </c>
      <c r="B27" s="396" t="s">
        <v>378</v>
      </c>
      <c r="C27" s="162"/>
      <c r="E27" s="17" t="str">
        <f t="shared" si="1"/>
        <v/>
      </c>
      <c r="F27" s="17" t="str">
        <f t="shared" si="2"/>
        <v/>
      </c>
      <c r="G27" s="17" t="str">
        <f t="shared" si="3"/>
        <v/>
      </c>
      <c r="H27" s="17" t="str">
        <f t="shared" si="4"/>
        <v/>
      </c>
    </row>
    <row r="28" spans="1:253" ht="15.75" thickBot="1">
      <c r="A28" s="450" t="s">
        <v>535</v>
      </c>
      <c r="B28" s="396" t="s">
        <v>378</v>
      </c>
      <c r="C28" s="162"/>
      <c r="E28" s="17" t="str">
        <f t="shared" si="1"/>
        <v/>
      </c>
      <c r="F28" s="17" t="str">
        <f t="shared" si="2"/>
        <v/>
      </c>
      <c r="G28" s="17" t="str">
        <f t="shared" si="3"/>
        <v/>
      </c>
      <c r="H28" s="17" t="str">
        <f t="shared" si="4"/>
        <v/>
      </c>
    </row>
    <row r="29" spans="1:253" ht="15.75" thickBot="1">
      <c r="A29" s="450" t="s">
        <v>536</v>
      </c>
      <c r="B29" s="396" t="s">
        <v>378</v>
      </c>
      <c r="C29" s="162"/>
      <c r="E29" s="17" t="str">
        <f t="shared" si="1"/>
        <v/>
      </c>
      <c r="F29" s="17" t="str">
        <f t="shared" si="2"/>
        <v/>
      </c>
      <c r="G29" s="17" t="str">
        <f t="shared" si="3"/>
        <v/>
      </c>
      <c r="H29" s="17" t="str">
        <f t="shared" si="4"/>
        <v/>
      </c>
    </row>
    <row r="30" spans="1:253" ht="15.75" thickBot="1">
      <c r="A30" s="450" t="s">
        <v>537</v>
      </c>
      <c r="B30" s="396" t="s">
        <v>378</v>
      </c>
      <c r="C30" s="162"/>
      <c r="E30" s="17" t="str">
        <f t="shared" si="1"/>
        <v/>
      </c>
      <c r="F30" s="17" t="str">
        <f t="shared" si="2"/>
        <v/>
      </c>
      <c r="G30" s="17" t="str">
        <f t="shared" si="3"/>
        <v/>
      </c>
      <c r="H30" s="17" t="str">
        <f t="shared" si="4"/>
        <v/>
      </c>
    </row>
    <row r="31" spans="1:253" ht="15.75" thickBot="1">
      <c r="A31" s="450" t="s">
        <v>538</v>
      </c>
      <c r="B31" s="397" t="s">
        <v>378</v>
      </c>
      <c r="C31" s="162"/>
    </row>
    <row r="32" spans="1:253" ht="15.75" thickBot="1">
      <c r="A32" s="163" t="s">
        <v>145</v>
      </c>
      <c r="B32" s="392" t="s">
        <v>378</v>
      </c>
      <c r="C32" s="393"/>
      <c r="E32" s="57" t="str">
        <f>IF(AND($F32="",$G32=""),"",$F32 &amp; "|" &amp; $G32)</f>
        <v/>
      </c>
      <c r="F32" s="17" t="str">
        <f>IF(OR($B32="Да",$B32="Нет"),"","недопустимое значение в графе 2")</f>
        <v/>
      </c>
      <c r="I32" s="195"/>
      <c r="J32" s="195"/>
      <c r="K32" s="195"/>
      <c r="L32" s="195"/>
    </row>
    <row r="33" spans="1:253" ht="15.75" thickBot="1">
      <c r="A33" s="164" t="s">
        <v>146</v>
      </c>
      <c r="B33" s="396" t="s">
        <v>378</v>
      </c>
      <c r="C33" s="63"/>
      <c r="E33" s="57" t="str">
        <f>IF(AND($F33="",$G33=""),"",$F33 &amp; "|" &amp; $G33)</f>
        <v/>
      </c>
      <c r="F33" s="17" t="str">
        <f>IF(OR($B33="Да",$B33="Нет"),"","недопустимое значение в графе 2")</f>
        <v/>
      </c>
      <c r="G33" s="17" t="str">
        <f>IF(OR($C33=0,AND(ISNONTEXT($C33),$B33="Да")),"","недопустимое значение в графе 3")</f>
        <v/>
      </c>
    </row>
    <row r="34" spans="1:253">
      <c r="A34" s="261"/>
      <c r="B34" s="396" t="s">
        <v>378</v>
      </c>
      <c r="C34" s="394"/>
      <c r="E34" s="57" t="str">
        <f>IF(AND($F34="",$G34=""),"",$F34 &amp; "|" &amp; $G34)</f>
        <v/>
      </c>
      <c r="F34" s="17" t="str">
        <f>IF(OR($B34="Да",$B34="Нет"),"","недопустимое значение в графе 2")</f>
        <v/>
      </c>
    </row>
    <row r="35" spans="1:253">
      <c r="A35" s="261"/>
      <c r="B35" s="396" t="s">
        <v>378</v>
      </c>
      <c r="C35" s="394"/>
      <c r="E35" s="57" t="str">
        <f>IF(AND($F35="",$G35=""),"",$F35 &amp; "|" &amp; $G35)</f>
        <v/>
      </c>
      <c r="F35" s="17" t="str">
        <f>IF(OR($B35="Да",$B35="Нет"),"","недопустимое значение в графе 2")</f>
        <v/>
      </c>
    </row>
    <row r="36" spans="1:253" s="16" customFormat="1" ht="15.75" thickBot="1">
      <c r="A36" s="754"/>
      <c r="B36" s="397" t="s">
        <v>378</v>
      </c>
      <c r="C36" s="395"/>
      <c r="D36" s="195"/>
      <c r="E36" s="57" t="str">
        <f>IF(AND($F36="",$G36=""),"",$F36 &amp; "|" &amp; $G36)</f>
        <v/>
      </c>
      <c r="F36" s="17" t="str">
        <f>IF(OR($B36="Да",$B36="Нет"),"","недопустимое значение в графе 2")</f>
        <v/>
      </c>
      <c r="G36" s="17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  <c r="IF36" s="195"/>
      <c r="IG36" s="195"/>
      <c r="IH36" s="195"/>
      <c r="II36" s="195"/>
      <c r="IJ36" s="195"/>
      <c r="IK36" s="195"/>
      <c r="IL36" s="195"/>
      <c r="IM36" s="195"/>
      <c r="IN36" s="195"/>
      <c r="IO36" s="195"/>
      <c r="IP36" s="195"/>
      <c r="IQ36" s="195"/>
      <c r="IR36" s="195"/>
      <c r="IS36" s="216"/>
    </row>
    <row r="37" spans="1:253" s="16" customFormat="1">
      <c r="D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195"/>
      <c r="BQ37" s="195"/>
      <c r="BR37" s="195"/>
      <c r="BS37" s="195"/>
      <c r="BT37" s="195"/>
      <c r="BU37" s="195"/>
      <c r="BV37" s="195"/>
      <c r="BW37" s="195"/>
      <c r="BX37" s="195"/>
      <c r="BY37" s="195"/>
      <c r="BZ37" s="195"/>
      <c r="CA37" s="195"/>
      <c r="CB37" s="195"/>
      <c r="CC37" s="195"/>
      <c r="CD37" s="195"/>
      <c r="CE37" s="195"/>
      <c r="CF37" s="195"/>
      <c r="CG37" s="195"/>
      <c r="CH37" s="195"/>
      <c r="CI37" s="195"/>
      <c r="CJ37" s="195"/>
      <c r="CK37" s="195"/>
      <c r="CL37" s="195"/>
      <c r="CM37" s="195"/>
      <c r="CN37" s="195"/>
      <c r="CO37" s="195"/>
      <c r="CP37" s="195"/>
      <c r="CQ37" s="195"/>
      <c r="CR37" s="195"/>
      <c r="CS37" s="195"/>
      <c r="CT37" s="195"/>
      <c r="CU37" s="195"/>
      <c r="CV37" s="195"/>
      <c r="CW37" s="195"/>
      <c r="CX37" s="195"/>
      <c r="CY37" s="195"/>
      <c r="CZ37" s="195"/>
      <c r="DA37" s="195"/>
      <c r="DB37" s="195"/>
      <c r="DC37" s="195"/>
      <c r="DD37" s="195"/>
      <c r="DE37" s="195"/>
      <c r="DF37" s="195"/>
      <c r="DG37" s="195"/>
      <c r="DH37" s="195"/>
      <c r="DI37" s="195"/>
      <c r="DJ37" s="195"/>
      <c r="DK37" s="195"/>
      <c r="DL37" s="195"/>
      <c r="DM37" s="195"/>
      <c r="DN37" s="195"/>
      <c r="DO37" s="195"/>
      <c r="DP37" s="195"/>
      <c r="DQ37" s="195"/>
      <c r="DR37" s="195"/>
      <c r="DS37" s="195"/>
      <c r="DT37" s="195"/>
      <c r="DU37" s="195"/>
      <c r="DV37" s="195"/>
      <c r="DW37" s="195"/>
      <c r="DX37" s="195"/>
      <c r="DY37" s="195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5"/>
      <c r="FC37" s="195"/>
      <c r="FD37" s="195"/>
      <c r="FE37" s="195"/>
      <c r="FF37" s="195"/>
      <c r="FG37" s="195"/>
      <c r="FH37" s="195"/>
      <c r="FI37" s="195"/>
      <c r="FJ37" s="195"/>
      <c r="FK37" s="195"/>
      <c r="FL37" s="195"/>
      <c r="FM37" s="195"/>
      <c r="FN37" s="195"/>
      <c r="FO37" s="195"/>
      <c r="FP37" s="195"/>
      <c r="FQ37" s="195"/>
      <c r="FR37" s="195"/>
      <c r="FS37" s="195"/>
      <c r="FT37" s="195"/>
      <c r="FU37" s="195"/>
      <c r="FV37" s="195"/>
      <c r="FW37" s="195"/>
      <c r="FX37" s="195"/>
      <c r="FY37" s="195"/>
      <c r="FZ37" s="195"/>
      <c r="GA37" s="195"/>
      <c r="GB37" s="195"/>
      <c r="GC37" s="195"/>
      <c r="GD37" s="195"/>
      <c r="GE37" s="195"/>
      <c r="GF37" s="195"/>
      <c r="GG37" s="195"/>
      <c r="GH37" s="195"/>
      <c r="GI37" s="195"/>
      <c r="GJ37" s="195"/>
      <c r="GK37" s="195"/>
      <c r="GL37" s="195"/>
      <c r="GM37" s="195"/>
      <c r="GN37" s="195"/>
      <c r="GO37" s="195"/>
      <c r="GP37" s="195"/>
      <c r="GQ37" s="195"/>
      <c r="GR37" s="195"/>
      <c r="GS37" s="195"/>
      <c r="GT37" s="195"/>
      <c r="GU37" s="195"/>
      <c r="GV37" s="195"/>
      <c r="GW37" s="195"/>
      <c r="GX37" s="195"/>
      <c r="GY37" s="195"/>
      <c r="GZ37" s="195"/>
      <c r="HA37" s="195"/>
      <c r="HB37" s="195"/>
      <c r="HC37" s="195"/>
      <c r="HD37" s="195"/>
      <c r="HE37" s="195"/>
      <c r="HF37" s="195"/>
      <c r="HG37" s="195"/>
      <c r="HH37" s="195"/>
      <c r="HI37" s="195"/>
      <c r="HJ37" s="195"/>
      <c r="HK37" s="195"/>
      <c r="HL37" s="195"/>
      <c r="HM37" s="195"/>
      <c r="HN37" s="195"/>
      <c r="HO37" s="195"/>
      <c r="HP37" s="195"/>
      <c r="HQ37" s="195"/>
      <c r="HR37" s="195"/>
      <c r="HS37" s="195"/>
      <c r="HT37" s="195"/>
      <c r="HU37" s="195"/>
      <c r="HV37" s="195"/>
      <c r="HW37" s="195"/>
      <c r="HX37" s="195"/>
      <c r="HY37" s="195"/>
      <c r="HZ37" s="195"/>
      <c r="IA37" s="195"/>
      <c r="IB37" s="195"/>
      <c r="IC37" s="195"/>
      <c r="ID37" s="195"/>
      <c r="IE37" s="195"/>
      <c r="IF37" s="195"/>
      <c r="IG37" s="195"/>
      <c r="IH37" s="195"/>
      <c r="II37" s="195"/>
      <c r="IJ37" s="195"/>
      <c r="IK37" s="195"/>
      <c r="IL37" s="195"/>
      <c r="IM37" s="195"/>
      <c r="IN37" s="195"/>
      <c r="IO37" s="195"/>
      <c r="IP37" s="195"/>
      <c r="IQ37" s="195"/>
      <c r="IR37" s="195"/>
      <c r="IS37" s="216"/>
    </row>
  </sheetData>
  <sheetProtection password="C41E" sheet="1" objects="1" scenarios="1" selectLockedCells="1"/>
  <mergeCells count="1">
    <mergeCell ref="A21:C21"/>
  </mergeCells>
  <phoneticPr fontId="9" type="noConversion"/>
  <conditionalFormatting sqref="B32:B36">
    <cfRule type="expression" dxfId="34" priority="5" stopIfTrue="1">
      <formula>IF(AND(B32&lt;&gt;"Да",B32&lt;&gt;"Нет"),TRUE,FALSE)</formula>
    </cfRule>
  </conditionalFormatting>
  <conditionalFormatting sqref="C33">
    <cfRule type="expression" dxfId="33" priority="6" stopIfTrue="1">
      <formula>ISTEXT(C33)</formula>
    </cfRule>
    <cfRule type="expression" dxfId="32" priority="7" stopIfTrue="1">
      <formula>AND(B33="Нет",C33&gt;0)</formula>
    </cfRule>
  </conditionalFormatting>
  <conditionalFormatting sqref="B31">
    <cfRule type="expression" dxfId="31" priority="1" stopIfTrue="1">
      <formula>IF(AND(B31&lt;&gt;"Да",B31&lt;&gt;"Нет"),TRUE,FALSE)</formula>
    </cfRule>
  </conditionalFormatting>
  <conditionalFormatting sqref="E2">
    <cfRule type="cellIs" dxfId="30" priority="28" stopIfTrue="1" operator="equal">
      <formula>"НОРМА"</formula>
    </cfRule>
    <cfRule type="cellIs" dxfId="29" priority="29" stopIfTrue="1" operator="equal">
      <formula>"ОШИБКИ"</formula>
    </cfRule>
  </conditionalFormatting>
  <conditionalFormatting sqref="B5:B18">
    <cfRule type="expression" dxfId="28" priority="30" stopIfTrue="1">
      <formula>B5&lt;&gt;ROUND(B5,0)</formula>
    </cfRule>
    <cfRule type="expression" dxfId="27" priority="31" stopIfTrue="1">
      <formula>OR(NOT(ISNONTEXT(B5)),B5&lt;0)</formula>
    </cfRule>
  </conditionalFormatting>
  <conditionalFormatting sqref="B25:B30">
    <cfRule type="expression" dxfId="26" priority="32" stopIfTrue="1">
      <formula>IF(AND(B25&lt;&gt;"Да",B25&lt;&gt;"Нет"),TRUE,FALSE)</formula>
    </cfRule>
  </conditionalFormatting>
  <dataValidations count="4">
    <dataValidation type="custom" errorStyle="information" showInputMessage="1" showErrorMessage="1" error="скажите &quot;Да&quot;" sqref="C33">
      <formula1>B33="Да"</formula1>
    </dataValidation>
    <dataValidation type="list" errorStyle="information" showInputMessage="1" showErrorMessage="1" error="недопустимое значение" sqref="B31:B36">
      <formula1>"Да,Нет"</formula1>
    </dataValidation>
    <dataValidation type="whole" errorStyle="information" operator="greaterThanOrEqual" showInputMessage="1" showErrorMessage="1" error="недопустимое значение" sqref="B5:B18">
      <formula1>0</formula1>
    </dataValidation>
    <dataValidation type="list" errorStyle="information" showInputMessage="1" showErrorMessage="1" error="недопустимое значение" sqref="B25:B30">
      <formula1>"Да,Нет"</formula1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/>
  <dimension ref="A1:IS36"/>
  <sheetViews>
    <sheetView zoomScaleNormal="100" workbookViewId="0">
      <selection activeCell="C8" sqref="C8"/>
    </sheetView>
  </sheetViews>
  <sheetFormatPr defaultColWidth="0" defaultRowHeight="15" zeroHeight="1"/>
  <cols>
    <col min="1" max="1" width="58.28515625" style="249" customWidth="1"/>
    <col min="2" max="2" width="22.28515625" style="249" bestFit="1" customWidth="1"/>
    <col min="3" max="5" width="36.7109375" style="249" customWidth="1"/>
    <col min="6" max="6" width="8.7109375" style="249" hidden="1" customWidth="1"/>
    <col min="7" max="7" width="60.7109375" style="249" customWidth="1"/>
    <col min="8" max="251" width="8.85546875" style="210" hidden="1" customWidth="1"/>
    <col min="252" max="252" width="8" style="210" hidden="1" customWidth="1"/>
    <col min="253" max="253" width="8.85546875" style="226" hidden="1" customWidth="1"/>
    <col min="254" max="16384" width="8.85546875" style="210" hidden="1"/>
  </cols>
  <sheetData>
    <row r="1" spans="1:253" s="211" customFormat="1" ht="25.9" customHeight="1">
      <c r="A1" s="318" t="s">
        <v>499</v>
      </c>
      <c r="B1" s="318"/>
      <c r="C1" s="318"/>
      <c r="D1" s="400"/>
      <c r="E1" s="400"/>
      <c r="F1" s="266"/>
      <c r="G1" s="266"/>
      <c r="IS1" s="226"/>
    </row>
    <row r="2" spans="1:253" ht="18.75">
      <c r="A2" s="399" t="s">
        <v>459</v>
      </c>
      <c r="B2" s="399"/>
      <c r="C2" s="399"/>
      <c r="D2" s="401"/>
      <c r="E2" s="401"/>
      <c r="G2" s="267" t="str">
        <f ca="1">IF(COUNTBLANK($G$5:$G$35)=31,"НОРМА","ОШИБКИ")</f>
        <v>НОРМА</v>
      </c>
      <c r="IR2" s="210" t="str">
        <f ca="1">IF(COUNTBLANK($G$5:$G$35)=31,"НОРМА","ОШИБКИ")</f>
        <v>НОРМА</v>
      </c>
    </row>
    <row r="3" spans="1:253" s="211" customFormat="1" ht="18.75">
      <c r="A3" s="923" t="s">
        <v>500</v>
      </c>
      <c r="B3" s="923"/>
      <c r="C3" s="923"/>
      <c r="D3" s="268"/>
      <c r="E3" s="268"/>
      <c r="F3" s="266"/>
      <c r="G3" s="266"/>
    </row>
    <row r="4" spans="1:253" s="211" customFormat="1" ht="15.75" thickBot="1">
      <c r="A4" s="266"/>
      <c r="B4" s="266"/>
      <c r="C4" s="266"/>
      <c r="D4" s="269"/>
      <c r="E4" s="269"/>
      <c r="F4" s="266"/>
      <c r="G4" s="266"/>
    </row>
    <row r="5" spans="1:253" s="211" customFormat="1" ht="15.75" thickBot="1">
      <c r="A5" s="924" t="s">
        <v>43</v>
      </c>
      <c r="B5" s="925"/>
      <c r="C5" s="270" t="s">
        <v>137</v>
      </c>
      <c r="D5" s="271"/>
      <c r="E5" s="271"/>
      <c r="F5" s="266"/>
      <c r="G5" s="284" t="str">
        <f ca="1">IF(RIGHT(CELL("имяфайла",$A$1),LEN(CELL("имяфайла",$A$1))-SEARCH("]",CELL("имяфайла",$A$1)))&lt;&gt;"21","название листа нельзя менять","")</f>
        <v/>
      </c>
    </row>
    <row r="6" spans="1:253" s="211" customFormat="1" ht="15.75" thickBot="1">
      <c r="A6" s="926">
        <v>1</v>
      </c>
      <c r="B6" s="926"/>
      <c r="C6" s="270">
        <v>2</v>
      </c>
      <c r="D6" s="271"/>
      <c r="E6" s="271"/>
      <c r="F6" s="266"/>
      <c r="G6" s="274"/>
    </row>
    <row r="7" spans="1:253" ht="16.5" thickBot="1">
      <c r="A7" s="927" t="s">
        <v>359</v>
      </c>
      <c r="B7" s="927"/>
      <c r="C7" s="86"/>
      <c r="D7" s="272"/>
      <c r="E7" s="272"/>
      <c r="F7" s="273"/>
      <c r="G7" s="533" t="str">
        <f t="shared" ref="G7:G18" si="0">IF(ISNONTEXT($C7),IF($C7=ROUND($C7,0),"",$C7&amp;"  не целое значение"),$C7 &amp;" не число")</f>
        <v/>
      </c>
      <c r="IR7" s="543">
        <f ca="1">IF($IR$2="ОШИБКИ",1,0)</f>
        <v>0</v>
      </c>
    </row>
    <row r="8" spans="1:253" s="211" customFormat="1" ht="15.75" thickBot="1">
      <c r="A8" s="927" t="s">
        <v>44</v>
      </c>
      <c r="B8" s="927"/>
      <c r="C8" s="86"/>
      <c r="D8" s="272"/>
      <c r="E8" s="272"/>
      <c r="F8" s="273"/>
      <c r="G8" s="533" t="str">
        <f t="shared" si="0"/>
        <v/>
      </c>
      <c r="I8" s="207"/>
      <c r="IS8" s="226"/>
    </row>
    <row r="9" spans="1:253" ht="15.75" thickBot="1">
      <c r="A9" s="921" t="s">
        <v>45</v>
      </c>
      <c r="B9" s="79"/>
      <c r="C9" s="86"/>
      <c r="D9" s="272"/>
      <c r="E9" s="272"/>
      <c r="F9" s="273"/>
      <c r="G9" s="533" t="str">
        <f t="shared" si="0"/>
        <v/>
      </c>
    </row>
    <row r="10" spans="1:253" s="211" customFormat="1" ht="15.75" thickBot="1">
      <c r="A10" s="922"/>
      <c r="B10" s="79"/>
      <c r="C10" s="86"/>
      <c r="D10" s="272"/>
      <c r="E10" s="272"/>
      <c r="F10" s="273"/>
      <c r="G10" s="533" t="str">
        <f t="shared" si="0"/>
        <v/>
      </c>
      <c r="IS10" s="226"/>
    </row>
    <row r="11" spans="1:253" ht="15.75" thickBot="1">
      <c r="A11" s="921"/>
      <c r="B11" s="345"/>
      <c r="C11" s="86"/>
      <c r="D11" s="272"/>
      <c r="E11" s="272"/>
      <c r="F11" s="273"/>
      <c r="G11" s="533" t="str">
        <f t="shared" si="0"/>
        <v/>
      </c>
    </row>
    <row r="12" spans="1:253" s="211" customFormat="1" ht="15.75" thickBot="1">
      <c r="A12" s="922"/>
      <c r="B12" s="79"/>
      <c r="C12" s="86"/>
      <c r="D12" s="272"/>
      <c r="E12" s="272"/>
      <c r="F12" s="273"/>
      <c r="G12" s="533" t="str">
        <f t="shared" si="0"/>
        <v/>
      </c>
      <c r="IS12" s="226"/>
    </row>
    <row r="13" spans="1:253" ht="15.75" thickBot="1">
      <c r="A13" s="921"/>
      <c r="B13" s="79"/>
      <c r="C13" s="86"/>
      <c r="D13" s="275"/>
      <c r="E13" s="275"/>
      <c r="F13" s="273"/>
      <c r="G13" s="533" t="str">
        <f t="shared" si="0"/>
        <v/>
      </c>
    </row>
    <row r="14" spans="1:253" ht="15.75" thickBot="1">
      <c r="A14" s="922" t="s">
        <v>46</v>
      </c>
      <c r="B14" s="79"/>
      <c r="C14" s="86"/>
      <c r="D14" s="275"/>
      <c r="E14" s="275"/>
      <c r="F14" s="273"/>
      <c r="G14" s="533" t="str">
        <f t="shared" si="0"/>
        <v/>
      </c>
    </row>
    <row r="15" spans="1:253" ht="15.75" thickBot="1">
      <c r="A15" s="922"/>
      <c r="B15" s="79"/>
      <c r="C15" s="86"/>
      <c r="D15" s="275"/>
      <c r="E15" s="275"/>
      <c r="F15" s="273"/>
      <c r="G15" s="533" t="str">
        <f t="shared" si="0"/>
        <v/>
      </c>
    </row>
    <row r="16" spans="1:253" ht="15.75" thickBot="1">
      <c r="A16" s="922"/>
      <c r="B16" s="79"/>
      <c r="C16" s="86"/>
      <c r="D16" s="275"/>
      <c r="E16" s="275"/>
      <c r="F16" s="273"/>
      <c r="G16" s="533" t="str">
        <f t="shared" si="0"/>
        <v/>
      </c>
    </row>
    <row r="17" spans="1:253" ht="15.75" thickBot="1">
      <c r="A17" s="922"/>
      <c r="B17" s="79"/>
      <c r="C17" s="86"/>
      <c r="D17" s="275"/>
      <c r="E17" s="275"/>
      <c r="F17" s="273"/>
      <c r="G17" s="533" t="str">
        <f t="shared" si="0"/>
        <v/>
      </c>
    </row>
    <row r="18" spans="1:253" ht="15.75" thickBot="1">
      <c r="A18" s="922"/>
      <c r="B18" s="79"/>
      <c r="C18" s="86"/>
      <c r="D18" s="275"/>
      <c r="E18" s="275"/>
      <c r="F18" s="273"/>
      <c r="G18" s="533" t="str">
        <f t="shared" si="0"/>
        <v/>
      </c>
    </row>
    <row r="19" spans="1:253">
      <c r="G19" s="274"/>
    </row>
    <row r="20" spans="1:253" hidden="1">
      <c r="G20" s="274"/>
    </row>
    <row r="21" spans="1:253" s="211" customFormat="1" hidden="1">
      <c r="A21" s="276"/>
      <c r="B21" s="276"/>
      <c r="C21" s="266"/>
      <c r="D21" s="266"/>
      <c r="E21" s="266"/>
      <c r="F21" s="266"/>
      <c r="G21" s="274"/>
      <c r="IS21" s="226"/>
    </row>
    <row r="22" spans="1:253" hidden="1">
      <c r="A22" s="277"/>
      <c r="B22" s="277"/>
      <c r="G22" s="274"/>
    </row>
    <row r="23" spans="1:253" s="211" customFormat="1">
      <c r="A23" s="276"/>
      <c r="B23" s="276"/>
      <c r="C23" s="266"/>
      <c r="D23" s="266"/>
      <c r="E23" s="266"/>
      <c r="F23" s="266"/>
      <c r="G23" s="274"/>
      <c r="IS23" s="226"/>
    </row>
    <row r="24" spans="1:253" ht="18.75">
      <c r="A24" s="318" t="s">
        <v>501</v>
      </c>
      <c r="B24" s="278"/>
      <c r="C24" s="278"/>
      <c r="D24" s="278"/>
      <c r="E24" s="278"/>
      <c r="G24" s="274"/>
    </row>
    <row r="25" spans="1:253" s="211" customFormat="1" ht="15.75" thickBot="1">
      <c r="A25" s="276"/>
      <c r="B25" s="276"/>
      <c r="C25" s="266"/>
      <c r="D25" s="266"/>
      <c r="E25" s="266"/>
      <c r="F25" s="266"/>
      <c r="G25" s="274"/>
      <c r="IS25" s="226"/>
    </row>
    <row r="26" spans="1:253" ht="45.75" thickBot="1">
      <c r="A26" s="279" t="s">
        <v>47</v>
      </c>
      <c r="B26" s="279" t="s">
        <v>392</v>
      </c>
      <c r="C26" s="279" t="s">
        <v>393</v>
      </c>
      <c r="D26" s="279" t="s">
        <v>394</v>
      </c>
      <c r="E26" s="279" t="s">
        <v>395</v>
      </c>
      <c r="G26" s="274"/>
    </row>
    <row r="27" spans="1:253" s="211" customFormat="1" ht="15.75" thickBot="1">
      <c r="A27" s="280">
        <v>1</v>
      </c>
      <c r="B27" s="281">
        <v>2</v>
      </c>
      <c r="C27" s="282">
        <v>3</v>
      </c>
      <c r="D27" s="282">
        <v>4</v>
      </c>
      <c r="E27" s="282">
        <v>5</v>
      </c>
      <c r="F27" s="266"/>
      <c r="G27" s="274" t="str">
        <f>IF(AND($H27="",$I27=""),"",$H27 &amp; "|" &amp; $I27)</f>
        <v/>
      </c>
      <c r="IS27" s="226"/>
    </row>
    <row r="28" spans="1:253" ht="15.75" thickBot="1">
      <c r="A28" s="283" t="s">
        <v>396</v>
      </c>
      <c r="B28" s="285" t="s">
        <v>378</v>
      </c>
      <c r="C28" s="79"/>
      <c r="D28" s="79"/>
      <c r="E28" s="79"/>
      <c r="G28" s="274" t="str">
        <f t="shared" ref="G28:G35" si="1">IF(AND($H28="",$I28=""),"",$H28 &amp; "|" &amp; $I28)</f>
        <v/>
      </c>
      <c r="H28" s="210" t="str">
        <f t="shared" ref="H28:H35" si="2">IF(AND($B28="Нет",$C28&amp;$D28&amp;$E28&lt;&gt;"")," нельзя вводить , раз продукта нет","")</f>
        <v/>
      </c>
      <c r="I28" s="210" t="str">
        <f t="shared" ref="I28:I35" si="3">IF(OR($B28="Да",$B28="Нет"),"",$B28&amp;" недопустимое значение")</f>
        <v/>
      </c>
    </row>
    <row r="29" spans="1:253" s="211" customFormat="1" ht="15.75" thickBot="1">
      <c r="A29" s="283" t="s">
        <v>397</v>
      </c>
      <c r="B29" s="285" t="s">
        <v>378</v>
      </c>
      <c r="C29" s="79"/>
      <c r="D29" s="79"/>
      <c r="E29" s="79"/>
      <c r="F29" s="266"/>
      <c r="G29" s="274" t="str">
        <f t="shared" si="1"/>
        <v/>
      </c>
      <c r="H29" s="211" t="str">
        <f t="shared" si="2"/>
        <v/>
      </c>
      <c r="I29" s="211" t="str">
        <f t="shared" si="3"/>
        <v/>
      </c>
      <c r="IS29" s="226"/>
    </row>
    <row r="30" spans="1:253" ht="15.75" thickBot="1">
      <c r="A30" s="283" t="s">
        <v>398</v>
      </c>
      <c r="B30" s="285" t="s">
        <v>378</v>
      </c>
      <c r="C30" s="79"/>
      <c r="D30" s="79"/>
      <c r="E30" s="79"/>
      <c r="G30" s="274" t="str">
        <f t="shared" si="1"/>
        <v/>
      </c>
      <c r="H30" s="210" t="str">
        <f t="shared" si="2"/>
        <v/>
      </c>
      <c r="I30" s="210" t="str">
        <f t="shared" si="3"/>
        <v/>
      </c>
    </row>
    <row r="31" spans="1:253" s="211" customFormat="1" ht="15.75" thickBot="1">
      <c r="A31" s="283" t="s">
        <v>399</v>
      </c>
      <c r="B31" s="285" t="s">
        <v>378</v>
      </c>
      <c r="C31" s="79"/>
      <c r="D31" s="79"/>
      <c r="E31" s="79"/>
      <c r="F31" s="266"/>
      <c r="G31" s="274" t="str">
        <f t="shared" si="1"/>
        <v/>
      </c>
      <c r="H31" s="211" t="str">
        <f t="shared" si="2"/>
        <v/>
      </c>
      <c r="I31" s="211" t="str">
        <f t="shared" si="3"/>
        <v/>
      </c>
      <c r="IS31" s="226"/>
    </row>
    <row r="32" spans="1:253" ht="15.75" thickBot="1">
      <c r="A32" s="283" t="s">
        <v>400</v>
      </c>
      <c r="B32" s="285" t="s">
        <v>378</v>
      </c>
      <c r="C32" s="79"/>
      <c r="D32" s="79"/>
      <c r="E32" s="79"/>
      <c r="G32" s="274" t="str">
        <f t="shared" si="1"/>
        <v/>
      </c>
      <c r="H32" s="210" t="str">
        <f t="shared" si="2"/>
        <v/>
      </c>
      <c r="I32" s="210" t="str">
        <f t="shared" si="3"/>
        <v/>
      </c>
    </row>
    <row r="33" spans="1:253" s="211" customFormat="1" ht="30.75" thickBot="1">
      <c r="A33" s="283" t="s">
        <v>401</v>
      </c>
      <c r="B33" s="285" t="s">
        <v>378</v>
      </c>
      <c r="C33" s="79"/>
      <c r="D33" s="79"/>
      <c r="E33" s="79"/>
      <c r="F33" s="266"/>
      <c r="G33" s="274" t="str">
        <f t="shared" si="1"/>
        <v/>
      </c>
      <c r="H33" s="211" t="str">
        <f t="shared" si="2"/>
        <v/>
      </c>
      <c r="I33" s="211" t="str">
        <f t="shared" si="3"/>
        <v/>
      </c>
      <c r="IS33" s="226"/>
    </row>
    <row r="34" spans="1:253" ht="15.75" thickBot="1">
      <c r="A34" s="82"/>
      <c r="B34" s="285" t="s">
        <v>557</v>
      </c>
      <c r="C34" s="79"/>
      <c r="D34" s="79"/>
      <c r="E34" s="79"/>
      <c r="G34" s="274" t="str">
        <f t="shared" si="1"/>
        <v/>
      </c>
      <c r="H34" s="210" t="str">
        <f t="shared" si="2"/>
        <v/>
      </c>
      <c r="I34" s="210" t="str">
        <f t="shared" si="3"/>
        <v/>
      </c>
    </row>
    <row r="35" spans="1:253" s="211" customFormat="1" ht="15.75" thickBot="1">
      <c r="A35" s="82"/>
      <c r="B35" s="285" t="s">
        <v>378</v>
      </c>
      <c r="C35" s="79"/>
      <c r="D35" s="79"/>
      <c r="E35" s="79"/>
      <c r="F35" s="266"/>
      <c r="G35" s="274" t="str">
        <f t="shared" si="1"/>
        <v/>
      </c>
      <c r="H35" s="211" t="str">
        <f t="shared" si="2"/>
        <v/>
      </c>
      <c r="I35" s="211" t="str">
        <f t="shared" si="3"/>
        <v/>
      </c>
      <c r="IS35" s="226"/>
    </row>
    <row r="36" spans="1:253">
      <c r="A36" s="277"/>
      <c r="B36" s="277"/>
    </row>
  </sheetData>
  <sheetProtection password="C41E" sheet="1" objects="1" scenarios="1" selectLockedCells="1"/>
  <mergeCells count="7">
    <mergeCell ref="A9:A13"/>
    <mergeCell ref="A14:A18"/>
    <mergeCell ref="A3:C3"/>
    <mergeCell ref="A5:B5"/>
    <mergeCell ref="A6:B6"/>
    <mergeCell ref="A7:B7"/>
    <mergeCell ref="A8:B8"/>
  </mergeCells>
  <phoneticPr fontId="9" type="noConversion"/>
  <conditionalFormatting sqref="G2">
    <cfRule type="cellIs" dxfId="25" priority="47" stopIfTrue="1" operator="equal">
      <formula>"НОРМА"</formula>
    </cfRule>
    <cfRule type="cellIs" dxfId="24" priority="48" stopIfTrue="1" operator="equal">
      <formula>"ОШИБКИ"</formula>
    </cfRule>
  </conditionalFormatting>
  <conditionalFormatting sqref="C7 C9:C18">
    <cfRule type="expression" dxfId="23" priority="49" stopIfTrue="1">
      <formula>OR(ISTEXT(C7),C7&lt;0)</formula>
    </cfRule>
    <cfRule type="expression" dxfId="22" priority="50" stopIfTrue="1">
      <formula>C7&lt;&gt;ROUND(C7,0)</formula>
    </cfRule>
  </conditionalFormatting>
  <conditionalFormatting sqref="C8">
    <cfRule type="expression" dxfId="21" priority="51" stopIfTrue="1">
      <formula>OR(ISTEXT(C8),C8&lt;0)</formula>
    </cfRule>
    <cfRule type="expression" dxfId="20" priority="52" stopIfTrue="1">
      <formula>C8&lt;&gt;ROUND(C8,0)</formula>
    </cfRule>
    <cfRule type="expression" dxfId="19" priority="53" stopIfTrue="1">
      <formula>C8&gt;C7</formula>
    </cfRule>
  </conditionalFormatting>
  <conditionalFormatting sqref="B28:B35">
    <cfRule type="expression" dxfId="18" priority="54" stopIfTrue="1">
      <formula>IF(AND(B28&lt;&gt;"Да",B28&lt;&gt;"Нет"),TRUE,FALSE)</formula>
    </cfRule>
  </conditionalFormatting>
  <conditionalFormatting sqref="C28:E35">
    <cfRule type="expression" dxfId="17" priority="55" stopIfTrue="1">
      <formula>AND($B28="Нет",C28&lt;&gt;"")</formula>
    </cfRule>
  </conditionalFormatting>
  <dataValidations count="4">
    <dataValidation type="whole" errorStyle="information" operator="greaterThanOrEqual" showInputMessage="1" showErrorMessage="1" error="недопустимое значение" sqref="C7 C9:C18">
      <formula1>0</formula1>
    </dataValidation>
    <dataValidation type="whole" errorStyle="information" showInputMessage="1" showErrorMessage="1" error="недопустимое значение" sqref="C8">
      <formula1>0</formula1>
      <formula2>C7</formula2>
    </dataValidation>
    <dataValidation type="list" errorStyle="information" showInputMessage="1" showErrorMessage="1" error="недопустимое значение" sqref="B28:B35">
      <formula1>"Да,Нет"</formula1>
    </dataValidation>
    <dataValidation type="custom" errorStyle="information" showInputMessage="1" showErrorMessage="1" error="недопустимое значение" sqref="C28:E35">
      <formula1>$B28="Да"</formula1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/>
  <dimension ref="A1:IT107"/>
  <sheetViews>
    <sheetView workbookViewId="0">
      <pane ySplit="5" topLeftCell="A96" activePane="bottomLeft" state="frozen"/>
      <selection activeCell="G6" sqref="G6"/>
      <selection pane="bottomLeft" activeCell="E88" sqref="E88:E106"/>
    </sheetView>
  </sheetViews>
  <sheetFormatPr defaultColWidth="0" defaultRowHeight="15" zeroHeight="1"/>
  <cols>
    <col min="1" max="1" width="40.5703125" style="17" bestFit="1" customWidth="1"/>
    <col min="2" max="2" width="10.5703125" style="17" customWidth="1"/>
    <col min="3" max="3" width="8.5703125" style="17" customWidth="1"/>
    <col min="4" max="4" width="27.85546875" style="17" customWidth="1"/>
    <col min="5" max="5" width="40.5703125" style="17" bestFit="1" customWidth="1"/>
    <col min="6" max="6" width="10.28515625" style="17" customWidth="1"/>
    <col min="7" max="7" width="9.42578125" style="17" bestFit="1" customWidth="1"/>
    <col min="8" max="8" width="27.85546875" style="196" customWidth="1"/>
    <col min="9" max="9" width="5.42578125" style="196" hidden="1" customWidth="1"/>
    <col min="10" max="10" width="50.7109375" style="196" bestFit="1" customWidth="1"/>
    <col min="11" max="250" width="9.140625" style="196" hidden="1" customWidth="1"/>
    <col min="251" max="251" width="8.85546875" style="196" hidden="1" customWidth="1"/>
    <col min="252" max="252" width="7.28515625" style="196" hidden="1" customWidth="1"/>
    <col min="253" max="253" width="8.85546875" style="216" hidden="1" customWidth="1"/>
    <col min="254" max="254" width="9.140625" style="196" hidden="1" customWidth="1"/>
    <col min="255" max="16384" width="8.85546875" style="196" hidden="1"/>
  </cols>
  <sheetData>
    <row r="1" spans="1:253" ht="33.75" customHeight="1">
      <c r="A1" s="332" t="s">
        <v>502</v>
      </c>
      <c r="B1" s="332"/>
      <c r="C1" s="332"/>
      <c r="D1" s="332"/>
      <c r="E1" s="332"/>
      <c r="J1" s="196" t="str">
        <f ca="1">IF(COUNTBLANK($J$4:$J$106)=103,"НОРМА","ОШИБКИ")</f>
        <v>НОРМА</v>
      </c>
    </row>
    <row r="2" spans="1:253" s="195" customFormat="1" ht="19.5" thickBot="1">
      <c r="A2" s="355" t="s">
        <v>470</v>
      </c>
      <c r="B2" s="355"/>
      <c r="C2" s="355"/>
      <c r="D2" s="355"/>
      <c r="E2" s="355"/>
      <c r="F2" s="16"/>
      <c r="I2" s="196"/>
      <c r="J2" s="43"/>
      <c r="IR2" s="195" t="str">
        <f ca="1">IF(COUNTBLANK($J$4:$J$106)=103,"НОРМА","ОШИБКИ")</f>
        <v>НОРМА</v>
      </c>
    </row>
    <row r="3" spans="1:253" s="431" customFormat="1" ht="20.25" thickTop="1" thickBot="1">
      <c r="A3" s="928" t="s">
        <v>284</v>
      </c>
      <c r="B3" s="929"/>
      <c r="C3" s="929"/>
      <c r="D3" s="930"/>
      <c r="E3" s="931" t="s">
        <v>285</v>
      </c>
      <c r="F3" s="932"/>
      <c r="G3" s="932"/>
      <c r="H3" s="933"/>
      <c r="I3" s="196"/>
    </row>
    <row r="4" spans="1:253" s="219" customFormat="1" ht="36" customHeight="1" thickBot="1">
      <c r="A4" s="440" t="s">
        <v>276</v>
      </c>
      <c r="B4" s="441" t="s">
        <v>281</v>
      </c>
      <c r="C4" s="441" t="s">
        <v>282</v>
      </c>
      <c r="D4" s="442" t="s">
        <v>283</v>
      </c>
      <c r="E4" s="440" t="s">
        <v>276</v>
      </c>
      <c r="F4" s="441" t="s">
        <v>281</v>
      </c>
      <c r="G4" s="441" t="s">
        <v>282</v>
      </c>
      <c r="H4" s="442" t="s">
        <v>283</v>
      </c>
      <c r="I4" s="196"/>
      <c r="J4" s="219" t="str">
        <f ca="1">IF(RIGHT(CELL("имяфайла",$A$1),LEN(CELL("имяфайла",$A$1))-SEARCH("]",CELL("имяфайла",$A$1)))&lt;&gt;"22","название листа нельзя менять","")</f>
        <v/>
      </c>
    </row>
    <row r="5" spans="1:253" s="219" customFormat="1" ht="21.95" customHeight="1" thickBot="1">
      <c r="A5" s="443">
        <v>1</v>
      </c>
      <c r="B5" s="444">
        <v>2</v>
      </c>
      <c r="C5" s="444">
        <v>3</v>
      </c>
      <c r="D5" s="445">
        <v>4</v>
      </c>
      <c r="E5" s="443">
        <v>5</v>
      </c>
      <c r="F5" s="444">
        <v>6</v>
      </c>
      <c r="G5" s="444">
        <v>7</v>
      </c>
      <c r="H5" s="445">
        <v>8</v>
      </c>
      <c r="I5" s="196"/>
    </row>
    <row r="6" spans="1:253" ht="31.5" customHeight="1">
      <c r="A6" s="432"/>
      <c r="B6" s="536"/>
      <c r="C6" s="537"/>
      <c r="D6" s="538"/>
      <c r="E6" s="647"/>
      <c r="F6" s="648"/>
      <c r="G6" s="537"/>
      <c r="H6" s="649"/>
      <c r="J6" s="534" t="str">
        <f t="shared" ref="J6:J37" si="0">IF(AND(K6="",L6="",M6="",N6=""),"",K6 &amp; "|" &amp;L6 &amp; "|" &amp;M6 &amp; "|" &amp;N6)</f>
        <v/>
      </c>
      <c r="K6" s="535" t="str">
        <f t="shared" ref="K6:K37" si="1">IF(ISBLANK($B6),"",IF(ISTEXT($B6),$B6&amp;"  не число",IF(AND($B6=ROUND($B6,0),$B6&gt;GodSegodni-50,$B6&lt;=GodSegodni),"",$B6&amp;" недопустимое значение")))</f>
        <v/>
      </c>
      <c r="L6" s="535" t="str">
        <f t="shared" ref="L6:L37" si="2">IF(ISTEXT($C6),$C6&amp;"  не число",IF(AND($C6=ROUND($C6,0),$C6&gt;=0),"",$C6&amp;" недопустимое значение"))</f>
        <v/>
      </c>
      <c r="M6" s="535" t="str">
        <f t="shared" ref="M6:M37" si="3">IF(ISBLANK($F6),"",IF(ISTEXT($F6),$F6&amp;"  не число",IF(AND($F6=ROUND($F6,0),$F6&gt;GodSegodni-50,$F6&lt;=GodSegodni),"",$F6&amp;" недопустимое значение")))</f>
        <v/>
      </c>
      <c r="N6" s="535" t="str">
        <f t="shared" ref="N6:N37" si="4">IF(ISTEXT($G6),$G6&amp;"  не число",IF(AND($G6=ROUND($G6,0),$G6&gt;=0),"",$G6&amp;" недопустимое значение"))</f>
        <v/>
      </c>
      <c r="O6" s="535"/>
      <c r="P6" s="535"/>
      <c r="Q6" s="535"/>
      <c r="R6" s="535"/>
      <c r="IR6" s="216"/>
      <c r="IS6" s="196"/>
    </row>
    <row r="7" spans="1:253" ht="21.95" customHeight="1">
      <c r="A7" s="433"/>
      <c r="B7" s="434"/>
      <c r="C7" s="438"/>
      <c r="D7" s="539"/>
      <c r="E7" s="650"/>
      <c r="F7" s="665"/>
      <c r="G7" s="438"/>
      <c r="H7" s="651"/>
      <c r="J7" s="522" t="str">
        <f t="shared" si="0"/>
        <v/>
      </c>
      <c r="K7" s="196" t="str">
        <f t="shared" si="1"/>
        <v/>
      </c>
      <c r="L7" s="196" t="str">
        <f t="shared" si="2"/>
        <v/>
      </c>
      <c r="M7" s="196" t="str">
        <f t="shared" si="3"/>
        <v/>
      </c>
      <c r="N7" s="195" t="str">
        <f t="shared" si="4"/>
        <v/>
      </c>
      <c r="IR7" s="542"/>
      <c r="IS7" s="196"/>
    </row>
    <row r="8" spans="1:253" ht="21.95" customHeight="1">
      <c r="A8" s="433"/>
      <c r="B8" s="434"/>
      <c r="C8" s="438"/>
      <c r="D8" s="539"/>
      <c r="E8" s="650"/>
      <c r="F8" s="665"/>
      <c r="G8" s="438"/>
      <c r="H8" s="651"/>
      <c r="I8" s="531"/>
      <c r="J8" s="522" t="str">
        <f t="shared" si="0"/>
        <v/>
      </c>
      <c r="K8" s="196" t="str">
        <f t="shared" si="1"/>
        <v/>
      </c>
      <c r="L8" s="196" t="str">
        <f t="shared" si="2"/>
        <v/>
      </c>
      <c r="M8" s="196" t="str">
        <f t="shared" si="3"/>
        <v/>
      </c>
      <c r="N8" s="196" t="str">
        <f t="shared" si="4"/>
        <v/>
      </c>
      <c r="IR8" s="225">
        <f ca="1">IF($IR$2="ОШИБКИ",1,0)</f>
        <v>0</v>
      </c>
      <c r="IS8" s="196"/>
    </row>
    <row r="9" spans="1:253" ht="21.95" customHeight="1">
      <c r="A9" s="433"/>
      <c r="B9" s="434"/>
      <c r="C9" s="438"/>
      <c r="D9" s="539"/>
      <c r="E9" s="650"/>
      <c r="F9" s="665"/>
      <c r="G9" s="438"/>
      <c r="H9" s="651"/>
      <c r="I9" s="531" t="str">
        <f t="shared" ref="I9:I40" si="5">IF(AND(J9="",K9="",L9=""),"",J9 &amp; "|" &amp; K9 &amp; "|" &amp; L9)</f>
        <v/>
      </c>
      <c r="J9" s="522" t="str">
        <f t="shared" si="0"/>
        <v/>
      </c>
      <c r="K9" s="196" t="str">
        <f t="shared" si="1"/>
        <v/>
      </c>
      <c r="L9" s="196" t="str">
        <f t="shared" si="2"/>
        <v/>
      </c>
      <c r="M9" s="196" t="str">
        <f t="shared" si="3"/>
        <v/>
      </c>
      <c r="N9" s="196" t="str">
        <f t="shared" si="4"/>
        <v/>
      </c>
      <c r="IR9" s="216"/>
      <c r="IS9" s="196"/>
    </row>
    <row r="10" spans="1:253" ht="21.95" customHeight="1">
      <c r="A10" s="433"/>
      <c r="B10" s="434"/>
      <c r="C10" s="438"/>
      <c r="D10" s="539"/>
      <c r="E10" s="650"/>
      <c r="F10" s="665"/>
      <c r="G10" s="438"/>
      <c r="H10" s="651"/>
      <c r="I10" s="531" t="str">
        <f t="shared" si="5"/>
        <v/>
      </c>
      <c r="J10" s="522" t="str">
        <f t="shared" si="0"/>
        <v/>
      </c>
      <c r="K10" s="196" t="str">
        <f t="shared" si="1"/>
        <v/>
      </c>
      <c r="L10" s="196" t="str">
        <f t="shared" si="2"/>
        <v/>
      </c>
      <c r="M10" s="196" t="str">
        <f t="shared" si="3"/>
        <v/>
      </c>
      <c r="N10" s="196" t="str">
        <f t="shared" si="4"/>
        <v/>
      </c>
      <c r="IR10" s="216"/>
      <c r="IS10" s="196"/>
    </row>
    <row r="11" spans="1:253" ht="21.95" customHeight="1">
      <c r="A11" s="433"/>
      <c r="B11" s="434"/>
      <c r="C11" s="438"/>
      <c r="D11" s="539"/>
      <c r="E11" s="650"/>
      <c r="F11" s="665"/>
      <c r="G11" s="438"/>
      <c r="H11" s="651"/>
      <c r="I11" s="531" t="str">
        <f t="shared" si="5"/>
        <v/>
      </c>
      <c r="J11" s="522" t="str">
        <f t="shared" si="0"/>
        <v/>
      </c>
      <c r="K11" s="196" t="str">
        <f t="shared" si="1"/>
        <v/>
      </c>
      <c r="L11" s="196" t="str">
        <f t="shared" si="2"/>
        <v/>
      </c>
      <c r="M11" s="196" t="str">
        <f t="shared" si="3"/>
        <v/>
      </c>
      <c r="N11" s="196" t="str">
        <f t="shared" si="4"/>
        <v/>
      </c>
      <c r="IR11" s="216"/>
      <c r="IS11" s="196"/>
    </row>
    <row r="12" spans="1:253" ht="21" customHeight="1">
      <c r="A12" s="439"/>
      <c r="B12" s="434"/>
      <c r="C12" s="438"/>
      <c r="D12" s="539"/>
      <c r="E12" s="650"/>
      <c r="F12" s="665"/>
      <c r="G12" s="438"/>
      <c r="H12" s="651"/>
      <c r="I12" s="531" t="str">
        <f t="shared" si="5"/>
        <v/>
      </c>
      <c r="J12" s="522" t="str">
        <f t="shared" si="0"/>
        <v/>
      </c>
      <c r="K12" s="196" t="str">
        <f t="shared" si="1"/>
        <v/>
      </c>
      <c r="L12" s="196" t="str">
        <f t="shared" si="2"/>
        <v/>
      </c>
      <c r="M12" s="196" t="str">
        <f t="shared" si="3"/>
        <v/>
      </c>
      <c r="N12" s="196" t="str">
        <f t="shared" si="4"/>
        <v/>
      </c>
      <c r="IR12" s="216"/>
      <c r="IS12" s="196"/>
    </row>
    <row r="13" spans="1:253" ht="21.95" customHeight="1">
      <c r="A13" s="433"/>
      <c r="B13" s="434"/>
      <c r="C13" s="438"/>
      <c r="D13" s="539"/>
      <c r="E13" s="650"/>
      <c r="F13" s="665"/>
      <c r="G13" s="438"/>
      <c r="H13" s="651"/>
      <c r="I13" s="531" t="str">
        <f t="shared" si="5"/>
        <v/>
      </c>
      <c r="J13" s="522" t="str">
        <f t="shared" si="0"/>
        <v/>
      </c>
      <c r="K13" s="196" t="str">
        <f t="shared" si="1"/>
        <v/>
      </c>
      <c r="L13" s="196" t="str">
        <f t="shared" si="2"/>
        <v/>
      </c>
      <c r="M13" s="196" t="str">
        <f t="shared" si="3"/>
        <v/>
      </c>
      <c r="N13" s="196" t="str">
        <f t="shared" si="4"/>
        <v/>
      </c>
      <c r="IR13" s="216"/>
      <c r="IS13" s="196"/>
    </row>
    <row r="14" spans="1:253" ht="21.95" customHeight="1">
      <c r="A14" s="433"/>
      <c r="B14" s="434"/>
      <c r="C14" s="438"/>
      <c r="D14" s="539"/>
      <c r="E14" s="650"/>
      <c r="F14" s="665"/>
      <c r="G14" s="438"/>
      <c r="H14" s="651"/>
      <c r="I14" s="531" t="str">
        <f t="shared" si="5"/>
        <v/>
      </c>
      <c r="J14" s="522" t="str">
        <f t="shared" si="0"/>
        <v/>
      </c>
      <c r="K14" s="196" t="str">
        <f t="shared" si="1"/>
        <v/>
      </c>
      <c r="L14" s="196" t="str">
        <f t="shared" si="2"/>
        <v/>
      </c>
      <c r="M14" s="196" t="str">
        <f t="shared" si="3"/>
        <v/>
      </c>
      <c r="N14" s="196" t="str">
        <f t="shared" si="4"/>
        <v/>
      </c>
      <c r="IR14" s="216"/>
      <c r="IS14" s="196"/>
    </row>
    <row r="15" spans="1:253" ht="21.95" customHeight="1">
      <c r="A15" s="433"/>
      <c r="B15" s="434"/>
      <c r="C15" s="438"/>
      <c r="D15" s="539"/>
      <c r="E15" s="650"/>
      <c r="F15" s="665"/>
      <c r="G15" s="438"/>
      <c r="H15" s="651"/>
      <c r="I15" s="531" t="str">
        <f t="shared" si="5"/>
        <v/>
      </c>
      <c r="J15" s="522" t="str">
        <f t="shared" si="0"/>
        <v/>
      </c>
      <c r="K15" s="196" t="str">
        <f t="shared" si="1"/>
        <v/>
      </c>
      <c r="L15" s="196" t="str">
        <f t="shared" si="2"/>
        <v/>
      </c>
      <c r="M15" s="196" t="str">
        <f t="shared" si="3"/>
        <v/>
      </c>
      <c r="N15" s="196" t="str">
        <f t="shared" si="4"/>
        <v/>
      </c>
      <c r="IR15" s="216"/>
      <c r="IS15" s="196"/>
    </row>
    <row r="16" spans="1:253" ht="21.95" customHeight="1">
      <c r="A16" s="433"/>
      <c r="B16" s="434"/>
      <c r="C16" s="438"/>
      <c r="D16" s="539"/>
      <c r="E16" s="650"/>
      <c r="F16" s="665"/>
      <c r="G16" s="438"/>
      <c r="H16" s="651"/>
      <c r="I16" s="531" t="str">
        <f t="shared" si="5"/>
        <v/>
      </c>
      <c r="J16" s="522" t="str">
        <f t="shared" si="0"/>
        <v/>
      </c>
      <c r="K16" s="196" t="str">
        <f t="shared" si="1"/>
        <v/>
      </c>
      <c r="L16" s="196" t="str">
        <f t="shared" si="2"/>
        <v/>
      </c>
      <c r="M16" s="196" t="str">
        <f t="shared" si="3"/>
        <v/>
      </c>
      <c r="N16" s="196" t="str">
        <f t="shared" si="4"/>
        <v/>
      </c>
      <c r="IR16" s="216"/>
      <c r="IS16" s="196"/>
    </row>
    <row r="17" spans="1:253" ht="21.95" customHeight="1">
      <c r="A17" s="433"/>
      <c r="B17" s="437"/>
      <c r="C17" s="435"/>
      <c r="D17" s="436"/>
      <c r="E17" s="652"/>
      <c r="F17" s="666"/>
      <c r="G17" s="663"/>
      <c r="H17" s="653"/>
      <c r="I17" s="531" t="str">
        <f t="shared" si="5"/>
        <v/>
      </c>
      <c r="J17" s="522" t="str">
        <f t="shared" si="0"/>
        <v/>
      </c>
      <c r="K17" s="196" t="str">
        <f t="shared" si="1"/>
        <v/>
      </c>
      <c r="L17" s="196" t="str">
        <f t="shared" si="2"/>
        <v/>
      </c>
      <c r="M17" s="196" t="str">
        <f t="shared" si="3"/>
        <v/>
      </c>
      <c r="N17" s="196" t="str">
        <f t="shared" si="4"/>
        <v/>
      </c>
      <c r="IR17" s="216"/>
      <c r="IS17" s="196"/>
    </row>
    <row r="18" spans="1:253" ht="21.95" customHeight="1">
      <c r="A18" s="433"/>
      <c r="B18" s="437"/>
      <c r="C18" s="435"/>
      <c r="D18" s="436"/>
      <c r="E18" s="652"/>
      <c r="F18" s="666"/>
      <c r="G18" s="663"/>
      <c r="H18" s="653"/>
      <c r="I18" s="531" t="str">
        <f t="shared" si="5"/>
        <v/>
      </c>
      <c r="J18" s="522" t="str">
        <f t="shared" si="0"/>
        <v/>
      </c>
      <c r="K18" s="196" t="str">
        <f t="shared" si="1"/>
        <v/>
      </c>
      <c r="L18" s="196" t="str">
        <f t="shared" si="2"/>
        <v/>
      </c>
      <c r="M18" s="196" t="str">
        <f t="shared" si="3"/>
        <v/>
      </c>
      <c r="N18" s="196" t="str">
        <f t="shared" si="4"/>
        <v/>
      </c>
      <c r="IR18" s="216"/>
      <c r="IS18" s="196"/>
    </row>
    <row r="19" spans="1:253" ht="21.95" customHeight="1">
      <c r="A19" s="433"/>
      <c r="B19" s="437"/>
      <c r="C19" s="435"/>
      <c r="D19" s="436"/>
      <c r="E19" s="652"/>
      <c r="F19" s="666"/>
      <c r="G19" s="663"/>
      <c r="H19" s="653"/>
      <c r="I19" s="531" t="str">
        <f t="shared" si="5"/>
        <v/>
      </c>
      <c r="J19" s="522" t="str">
        <f t="shared" si="0"/>
        <v/>
      </c>
      <c r="K19" s="196" t="str">
        <f t="shared" si="1"/>
        <v/>
      </c>
      <c r="L19" s="196" t="str">
        <f t="shared" si="2"/>
        <v/>
      </c>
      <c r="M19" s="196" t="str">
        <f t="shared" si="3"/>
        <v/>
      </c>
      <c r="N19" s="196" t="str">
        <f t="shared" si="4"/>
        <v/>
      </c>
      <c r="IR19" s="216"/>
      <c r="IS19" s="196"/>
    </row>
    <row r="20" spans="1:253" ht="21.95" customHeight="1">
      <c r="A20" s="433"/>
      <c r="B20" s="437"/>
      <c r="C20" s="435"/>
      <c r="D20" s="436"/>
      <c r="E20" s="652"/>
      <c r="F20" s="666"/>
      <c r="G20" s="663"/>
      <c r="H20" s="653"/>
      <c r="I20" s="531" t="str">
        <f t="shared" si="5"/>
        <v/>
      </c>
      <c r="J20" s="522" t="str">
        <f t="shared" si="0"/>
        <v/>
      </c>
      <c r="K20" s="196" t="str">
        <f t="shared" si="1"/>
        <v/>
      </c>
      <c r="L20" s="196" t="str">
        <f t="shared" si="2"/>
        <v/>
      </c>
      <c r="M20" s="196" t="str">
        <f t="shared" si="3"/>
        <v/>
      </c>
      <c r="N20" s="196" t="str">
        <f t="shared" si="4"/>
        <v/>
      </c>
      <c r="IR20" s="216"/>
      <c r="IS20" s="196"/>
    </row>
    <row r="21" spans="1:253" ht="21.95" customHeight="1">
      <c r="A21" s="433"/>
      <c r="B21" s="437"/>
      <c r="C21" s="435"/>
      <c r="D21" s="436"/>
      <c r="E21" s="652"/>
      <c r="F21" s="666"/>
      <c r="G21" s="663"/>
      <c r="H21" s="653"/>
      <c r="I21" s="531" t="str">
        <f t="shared" si="5"/>
        <v/>
      </c>
      <c r="J21" s="522" t="str">
        <f t="shared" si="0"/>
        <v/>
      </c>
      <c r="K21" s="196" t="str">
        <f t="shared" si="1"/>
        <v/>
      </c>
      <c r="L21" s="196" t="str">
        <f t="shared" si="2"/>
        <v/>
      </c>
      <c r="M21" s="196" t="str">
        <f t="shared" si="3"/>
        <v/>
      </c>
      <c r="N21" s="196" t="str">
        <f t="shared" si="4"/>
        <v/>
      </c>
      <c r="IR21" s="216"/>
      <c r="IS21" s="196"/>
    </row>
    <row r="22" spans="1:253" ht="21.95" customHeight="1">
      <c r="A22" s="433"/>
      <c r="B22" s="437"/>
      <c r="C22" s="435"/>
      <c r="D22" s="436"/>
      <c r="E22" s="652"/>
      <c r="F22" s="666"/>
      <c r="G22" s="663"/>
      <c r="H22" s="653"/>
      <c r="I22" s="531" t="str">
        <f t="shared" si="5"/>
        <v/>
      </c>
      <c r="J22" s="522" t="str">
        <f t="shared" si="0"/>
        <v/>
      </c>
      <c r="K22" s="196" t="str">
        <f t="shared" si="1"/>
        <v/>
      </c>
      <c r="L22" s="196" t="str">
        <f t="shared" si="2"/>
        <v/>
      </c>
      <c r="M22" s="196" t="str">
        <f t="shared" si="3"/>
        <v/>
      </c>
      <c r="N22" s="196" t="str">
        <f t="shared" si="4"/>
        <v/>
      </c>
      <c r="IR22" s="216"/>
      <c r="IS22" s="196"/>
    </row>
    <row r="23" spans="1:253" ht="21.95" customHeight="1">
      <c r="A23" s="433"/>
      <c r="B23" s="437"/>
      <c r="C23" s="435"/>
      <c r="D23" s="436"/>
      <c r="E23" s="652"/>
      <c r="F23" s="666"/>
      <c r="G23" s="663"/>
      <c r="H23" s="653"/>
      <c r="I23" s="531" t="str">
        <f t="shared" si="5"/>
        <v/>
      </c>
      <c r="J23" s="522" t="str">
        <f t="shared" si="0"/>
        <v/>
      </c>
      <c r="K23" s="196" t="str">
        <f t="shared" si="1"/>
        <v/>
      </c>
      <c r="L23" s="196" t="str">
        <f t="shared" si="2"/>
        <v/>
      </c>
      <c r="M23" s="196" t="str">
        <f t="shared" si="3"/>
        <v/>
      </c>
      <c r="N23" s="196" t="str">
        <f t="shared" si="4"/>
        <v/>
      </c>
      <c r="IR23" s="216"/>
      <c r="IS23" s="196"/>
    </row>
    <row r="24" spans="1:253" ht="21.95" customHeight="1">
      <c r="A24" s="433"/>
      <c r="B24" s="437"/>
      <c r="C24" s="435"/>
      <c r="D24" s="436"/>
      <c r="E24" s="652"/>
      <c r="F24" s="666"/>
      <c r="G24" s="663"/>
      <c r="H24" s="653"/>
      <c r="I24" s="531" t="str">
        <f t="shared" si="5"/>
        <v/>
      </c>
      <c r="J24" s="522" t="str">
        <f t="shared" si="0"/>
        <v/>
      </c>
      <c r="K24" s="196" t="str">
        <f t="shared" si="1"/>
        <v/>
      </c>
      <c r="L24" s="196" t="str">
        <f t="shared" si="2"/>
        <v/>
      </c>
      <c r="M24" s="196" t="str">
        <f t="shared" si="3"/>
        <v/>
      </c>
      <c r="N24" s="196" t="str">
        <f t="shared" si="4"/>
        <v/>
      </c>
      <c r="IR24" s="216"/>
      <c r="IS24" s="196"/>
    </row>
    <row r="25" spans="1:253" ht="21.95" customHeight="1">
      <c r="A25" s="433"/>
      <c r="B25" s="437"/>
      <c r="C25" s="435"/>
      <c r="D25" s="436"/>
      <c r="E25" s="652"/>
      <c r="F25" s="666"/>
      <c r="G25" s="663"/>
      <c r="H25" s="653"/>
      <c r="I25" s="531" t="str">
        <f t="shared" si="5"/>
        <v/>
      </c>
      <c r="J25" s="522" t="str">
        <f t="shared" si="0"/>
        <v/>
      </c>
      <c r="K25" s="196" t="str">
        <f t="shared" si="1"/>
        <v/>
      </c>
      <c r="L25" s="196" t="str">
        <f t="shared" si="2"/>
        <v/>
      </c>
      <c r="M25" s="196" t="str">
        <f t="shared" si="3"/>
        <v/>
      </c>
      <c r="N25" s="196" t="str">
        <f t="shared" si="4"/>
        <v/>
      </c>
      <c r="IR25" s="216"/>
      <c r="IS25" s="196"/>
    </row>
    <row r="26" spans="1:253" s="195" customFormat="1" ht="21.95" customHeight="1">
      <c r="A26" s="743"/>
      <c r="B26" s="654"/>
      <c r="C26" s="654"/>
      <c r="D26" s="655"/>
      <c r="E26" s="656"/>
      <c r="F26" s="667"/>
      <c r="G26" s="435"/>
      <c r="H26" s="657"/>
      <c r="I26" s="532" t="str">
        <f t="shared" si="5"/>
        <v/>
      </c>
      <c r="J26" s="522" t="str">
        <f t="shared" si="0"/>
        <v/>
      </c>
      <c r="K26" s="195" t="str">
        <f t="shared" si="1"/>
        <v/>
      </c>
      <c r="L26" s="195" t="str">
        <f t="shared" si="2"/>
        <v/>
      </c>
      <c r="M26" s="195" t="str">
        <f t="shared" si="3"/>
        <v/>
      </c>
      <c r="N26" s="195" t="str">
        <f t="shared" si="4"/>
        <v/>
      </c>
      <c r="IS26" s="216"/>
    </row>
    <row r="27" spans="1:253" ht="21.95" customHeight="1">
      <c r="A27" s="744"/>
      <c r="B27" s="658"/>
      <c r="C27" s="658"/>
      <c r="D27" s="659"/>
      <c r="E27" s="652"/>
      <c r="F27" s="668"/>
      <c r="G27" s="663"/>
      <c r="H27" s="653"/>
      <c r="I27" s="531" t="str">
        <f t="shared" si="5"/>
        <v/>
      </c>
      <c r="J27" s="522" t="str">
        <f t="shared" si="0"/>
        <v/>
      </c>
      <c r="K27" s="196" t="str">
        <f t="shared" si="1"/>
        <v/>
      </c>
      <c r="L27" s="196" t="str">
        <f t="shared" si="2"/>
        <v/>
      </c>
      <c r="M27" s="196" t="str">
        <f t="shared" si="3"/>
        <v/>
      </c>
      <c r="N27" s="196" t="str">
        <f t="shared" si="4"/>
        <v/>
      </c>
    </row>
    <row r="28" spans="1:253" ht="21.95" customHeight="1">
      <c r="A28" s="745"/>
      <c r="B28" s="658"/>
      <c r="C28" s="658"/>
      <c r="D28" s="659"/>
      <c r="E28" s="652"/>
      <c r="F28" s="668"/>
      <c r="G28" s="663"/>
      <c r="H28" s="653"/>
      <c r="I28" s="531" t="str">
        <f t="shared" si="5"/>
        <v/>
      </c>
      <c r="J28" s="522" t="str">
        <f t="shared" si="0"/>
        <v/>
      </c>
      <c r="K28" s="196" t="str">
        <f t="shared" si="1"/>
        <v/>
      </c>
      <c r="L28" s="196" t="str">
        <f t="shared" si="2"/>
        <v/>
      </c>
      <c r="M28" s="196" t="str">
        <f t="shared" si="3"/>
        <v/>
      </c>
      <c r="N28" s="196" t="str">
        <f t="shared" si="4"/>
        <v/>
      </c>
    </row>
    <row r="29" spans="1:253" ht="21.95" customHeight="1">
      <c r="A29" s="745"/>
      <c r="B29" s="658"/>
      <c r="C29" s="658"/>
      <c r="D29" s="659"/>
      <c r="E29" s="652"/>
      <c r="F29" s="668"/>
      <c r="G29" s="663"/>
      <c r="H29" s="653"/>
      <c r="I29" s="531" t="str">
        <f t="shared" si="5"/>
        <v/>
      </c>
      <c r="J29" s="522" t="str">
        <f t="shared" si="0"/>
        <v/>
      </c>
      <c r="K29" s="196" t="str">
        <f t="shared" si="1"/>
        <v/>
      </c>
      <c r="L29" s="196" t="str">
        <f t="shared" si="2"/>
        <v/>
      </c>
      <c r="M29" s="196" t="str">
        <f t="shared" si="3"/>
        <v/>
      </c>
      <c r="N29" s="196" t="str">
        <f t="shared" si="4"/>
        <v/>
      </c>
    </row>
    <row r="30" spans="1:253" ht="21.95" customHeight="1">
      <c r="A30" s="745"/>
      <c r="B30" s="658"/>
      <c r="C30" s="658"/>
      <c r="D30" s="659"/>
      <c r="E30" s="652"/>
      <c r="F30" s="668"/>
      <c r="G30" s="663"/>
      <c r="H30" s="653"/>
      <c r="I30" s="531" t="str">
        <f t="shared" si="5"/>
        <v/>
      </c>
      <c r="J30" s="522" t="str">
        <f t="shared" si="0"/>
        <v/>
      </c>
      <c r="K30" s="196" t="str">
        <f t="shared" si="1"/>
        <v/>
      </c>
      <c r="L30" s="196" t="str">
        <f t="shared" si="2"/>
        <v/>
      </c>
      <c r="M30" s="196" t="str">
        <f t="shared" si="3"/>
        <v/>
      </c>
      <c r="N30" s="196" t="str">
        <f t="shared" si="4"/>
        <v/>
      </c>
    </row>
    <row r="31" spans="1:253" ht="21.95" customHeight="1">
      <c r="A31" s="745"/>
      <c r="B31" s="658"/>
      <c r="C31" s="658"/>
      <c r="D31" s="659"/>
      <c r="E31" s="652"/>
      <c r="F31" s="668"/>
      <c r="G31" s="663"/>
      <c r="H31" s="653"/>
      <c r="I31" s="531" t="str">
        <f t="shared" si="5"/>
        <v/>
      </c>
      <c r="J31" s="522" t="str">
        <f t="shared" si="0"/>
        <v/>
      </c>
      <c r="K31" s="196" t="str">
        <f t="shared" si="1"/>
        <v/>
      </c>
      <c r="L31" s="196" t="str">
        <f t="shared" si="2"/>
        <v/>
      </c>
      <c r="M31" s="196" t="str">
        <f t="shared" si="3"/>
        <v/>
      </c>
      <c r="N31" s="196" t="str">
        <f t="shared" si="4"/>
        <v/>
      </c>
    </row>
    <row r="32" spans="1:253" ht="21.95" customHeight="1">
      <c r="A32" s="745"/>
      <c r="B32" s="658"/>
      <c r="C32" s="658"/>
      <c r="D32" s="659"/>
      <c r="E32" s="652"/>
      <c r="F32" s="668"/>
      <c r="G32" s="663"/>
      <c r="H32" s="653"/>
      <c r="I32" s="531" t="str">
        <f t="shared" si="5"/>
        <v/>
      </c>
      <c r="J32" s="522" t="str">
        <f t="shared" si="0"/>
        <v/>
      </c>
      <c r="K32" s="196" t="str">
        <f t="shared" si="1"/>
        <v/>
      </c>
      <c r="L32" s="196" t="str">
        <f t="shared" si="2"/>
        <v/>
      </c>
      <c r="M32" s="196" t="str">
        <f t="shared" si="3"/>
        <v/>
      </c>
      <c r="N32" s="196" t="str">
        <f t="shared" si="4"/>
        <v/>
      </c>
    </row>
    <row r="33" spans="1:14" ht="21.95" customHeight="1">
      <c r="A33" s="745"/>
      <c r="B33" s="658"/>
      <c r="C33" s="658"/>
      <c r="D33" s="659"/>
      <c r="E33" s="652"/>
      <c r="F33" s="668"/>
      <c r="G33" s="663"/>
      <c r="H33" s="653"/>
      <c r="I33" s="531" t="str">
        <f t="shared" si="5"/>
        <v/>
      </c>
      <c r="J33" s="522" t="str">
        <f t="shared" si="0"/>
        <v/>
      </c>
      <c r="K33" s="196" t="str">
        <f t="shared" si="1"/>
        <v/>
      </c>
      <c r="L33" s="196" t="str">
        <f t="shared" si="2"/>
        <v/>
      </c>
      <c r="M33" s="196" t="str">
        <f t="shared" si="3"/>
        <v/>
      </c>
      <c r="N33" s="196" t="str">
        <f t="shared" si="4"/>
        <v/>
      </c>
    </row>
    <row r="34" spans="1:14" ht="21.95" customHeight="1">
      <c r="A34" s="745"/>
      <c r="B34" s="658"/>
      <c r="C34" s="658"/>
      <c r="D34" s="659"/>
      <c r="E34" s="652"/>
      <c r="F34" s="668"/>
      <c r="G34" s="663"/>
      <c r="H34" s="653"/>
      <c r="I34" s="531" t="str">
        <f t="shared" si="5"/>
        <v/>
      </c>
      <c r="J34" s="522" t="str">
        <f t="shared" si="0"/>
        <v/>
      </c>
      <c r="K34" s="196" t="str">
        <f t="shared" si="1"/>
        <v/>
      </c>
      <c r="L34" s="196" t="str">
        <f t="shared" si="2"/>
        <v/>
      </c>
      <c r="M34" s="196" t="str">
        <f t="shared" si="3"/>
        <v/>
      </c>
      <c r="N34" s="196" t="str">
        <f t="shared" si="4"/>
        <v/>
      </c>
    </row>
    <row r="35" spans="1:14" ht="21.95" customHeight="1">
      <c r="A35" s="745"/>
      <c r="B35" s="658"/>
      <c r="C35" s="658"/>
      <c r="D35" s="659"/>
      <c r="E35" s="652"/>
      <c r="F35" s="668"/>
      <c r="G35" s="663"/>
      <c r="H35" s="653"/>
      <c r="I35" s="531" t="str">
        <f t="shared" si="5"/>
        <v/>
      </c>
      <c r="J35" s="522" t="str">
        <f t="shared" si="0"/>
        <v/>
      </c>
      <c r="K35" s="196" t="str">
        <f t="shared" si="1"/>
        <v/>
      </c>
      <c r="L35" s="196" t="str">
        <f t="shared" si="2"/>
        <v/>
      </c>
      <c r="M35" s="196" t="str">
        <f t="shared" si="3"/>
        <v/>
      </c>
      <c r="N35" s="196" t="str">
        <f t="shared" si="4"/>
        <v/>
      </c>
    </row>
    <row r="36" spans="1:14" ht="21.95" customHeight="1">
      <c r="A36" s="745"/>
      <c r="B36" s="658"/>
      <c r="C36" s="658"/>
      <c r="D36" s="659"/>
      <c r="E36" s="652"/>
      <c r="F36" s="668"/>
      <c r="G36" s="663"/>
      <c r="H36" s="653"/>
      <c r="I36" s="531" t="str">
        <f t="shared" si="5"/>
        <v/>
      </c>
      <c r="J36" s="522" t="str">
        <f t="shared" si="0"/>
        <v/>
      </c>
      <c r="K36" s="196" t="str">
        <f t="shared" si="1"/>
        <v/>
      </c>
      <c r="L36" s="196" t="str">
        <f t="shared" si="2"/>
        <v/>
      </c>
      <c r="M36" s="196" t="str">
        <f t="shared" si="3"/>
        <v/>
      </c>
      <c r="N36" s="196" t="str">
        <f t="shared" si="4"/>
        <v/>
      </c>
    </row>
    <row r="37" spans="1:14" ht="21.95" customHeight="1">
      <c r="A37" s="745"/>
      <c r="B37" s="658"/>
      <c r="C37" s="658"/>
      <c r="D37" s="659"/>
      <c r="E37" s="652"/>
      <c r="F37" s="668"/>
      <c r="G37" s="663"/>
      <c r="H37" s="653"/>
      <c r="I37" s="531" t="str">
        <f t="shared" si="5"/>
        <v/>
      </c>
      <c r="J37" s="522" t="str">
        <f t="shared" si="0"/>
        <v/>
      </c>
      <c r="K37" s="196" t="str">
        <f t="shared" si="1"/>
        <v/>
      </c>
      <c r="L37" s="196" t="str">
        <f t="shared" si="2"/>
        <v/>
      </c>
      <c r="M37" s="196" t="str">
        <f t="shared" si="3"/>
        <v/>
      </c>
      <c r="N37" s="196" t="str">
        <f t="shared" si="4"/>
        <v/>
      </c>
    </row>
    <row r="38" spans="1:14" ht="21.95" customHeight="1">
      <c r="A38" s="745"/>
      <c r="B38" s="658"/>
      <c r="C38" s="658"/>
      <c r="D38" s="659"/>
      <c r="E38" s="652"/>
      <c r="F38" s="668"/>
      <c r="G38" s="663"/>
      <c r="H38" s="653"/>
      <c r="I38" s="531" t="str">
        <f t="shared" si="5"/>
        <v/>
      </c>
      <c r="J38" s="522" t="str">
        <f t="shared" ref="J38:J69" si="6">IF(AND(K38="",L38="",M38="",N38=""),"",K38 &amp; "|" &amp;L38 &amp; "|" &amp;M38 &amp; "|" &amp;N38)</f>
        <v/>
      </c>
      <c r="K38" s="196" t="str">
        <f t="shared" ref="K38:K69" si="7">IF(ISBLANK($B38),"",IF(ISTEXT($B38),$B38&amp;"  не число",IF(AND($B38=ROUND($B38,0),$B38&gt;GodSegodni-50,$B38&lt;=GodSegodni),"",$B38&amp;" недопустимое значение")))</f>
        <v/>
      </c>
      <c r="L38" s="196" t="str">
        <f t="shared" ref="L38:L69" si="8">IF(ISTEXT($C38),$C38&amp;"  не число",IF(AND($C38=ROUND($C38,0),$C38&gt;=0),"",$C38&amp;" недопустимое значение"))</f>
        <v/>
      </c>
      <c r="M38" s="196" t="str">
        <f t="shared" ref="M38:M69" si="9">IF(ISBLANK($F38),"",IF(ISTEXT($F38),$F38&amp;"  не число",IF(AND($F38=ROUND($F38,0),$F38&gt;GodSegodni-50,$F38&lt;=GodSegodni),"",$F38&amp;" недопустимое значение")))</f>
        <v/>
      </c>
      <c r="N38" s="196" t="str">
        <f t="shared" ref="N38:N69" si="10">IF(ISTEXT($G38),$G38&amp;"  не число",IF(AND($G38=ROUND($G38,0),$G38&gt;=0),"",$G38&amp;" недопустимое значение"))</f>
        <v/>
      </c>
    </row>
    <row r="39" spans="1:14" ht="21.95" customHeight="1">
      <c r="A39" s="745"/>
      <c r="B39" s="658"/>
      <c r="C39" s="658"/>
      <c r="D39" s="659"/>
      <c r="E39" s="652"/>
      <c r="F39" s="668"/>
      <c r="G39" s="663"/>
      <c r="H39" s="653"/>
      <c r="I39" s="531" t="str">
        <f t="shared" si="5"/>
        <v/>
      </c>
      <c r="J39" s="522" t="str">
        <f t="shared" si="6"/>
        <v/>
      </c>
      <c r="K39" s="196" t="str">
        <f t="shared" si="7"/>
        <v/>
      </c>
      <c r="L39" s="196" t="str">
        <f t="shared" si="8"/>
        <v/>
      </c>
      <c r="M39" s="196" t="str">
        <f t="shared" si="9"/>
        <v/>
      </c>
      <c r="N39" s="196" t="str">
        <f t="shared" si="10"/>
        <v/>
      </c>
    </row>
    <row r="40" spans="1:14" ht="21.95" customHeight="1">
      <c r="A40" s="745"/>
      <c r="B40" s="658"/>
      <c r="C40" s="658"/>
      <c r="D40" s="659"/>
      <c r="E40" s="652"/>
      <c r="F40" s="668"/>
      <c r="G40" s="663"/>
      <c r="H40" s="653"/>
      <c r="I40" s="531" t="str">
        <f t="shared" si="5"/>
        <v/>
      </c>
      <c r="J40" s="522" t="str">
        <f t="shared" si="6"/>
        <v/>
      </c>
      <c r="K40" s="196" t="str">
        <f t="shared" si="7"/>
        <v/>
      </c>
      <c r="L40" s="196" t="str">
        <f t="shared" si="8"/>
        <v/>
      </c>
      <c r="M40" s="196" t="str">
        <f t="shared" si="9"/>
        <v/>
      </c>
      <c r="N40" s="196" t="str">
        <f t="shared" si="10"/>
        <v/>
      </c>
    </row>
    <row r="41" spans="1:14" ht="21.95" customHeight="1">
      <c r="A41" s="745"/>
      <c r="B41" s="658"/>
      <c r="C41" s="658"/>
      <c r="D41" s="659"/>
      <c r="E41" s="652"/>
      <c r="F41" s="668"/>
      <c r="G41" s="663"/>
      <c r="H41" s="653"/>
      <c r="I41" s="531" t="str">
        <f t="shared" ref="I41:I72" si="11">IF(AND(J41="",K41="",L41=""),"",J41 &amp; "|" &amp; K41 &amp; "|" &amp; L41)</f>
        <v/>
      </c>
      <c r="J41" s="522" t="str">
        <f t="shared" si="6"/>
        <v/>
      </c>
      <c r="K41" s="196" t="str">
        <f t="shared" si="7"/>
        <v/>
      </c>
      <c r="L41" s="196" t="str">
        <f t="shared" si="8"/>
        <v/>
      </c>
      <c r="M41" s="196" t="str">
        <f t="shared" si="9"/>
        <v/>
      </c>
      <c r="N41" s="196" t="str">
        <f t="shared" si="10"/>
        <v/>
      </c>
    </row>
    <row r="42" spans="1:14" ht="21.95" customHeight="1">
      <c r="A42" s="745"/>
      <c r="B42" s="658"/>
      <c r="C42" s="658"/>
      <c r="D42" s="659"/>
      <c r="E42" s="652"/>
      <c r="F42" s="668"/>
      <c r="G42" s="663"/>
      <c r="H42" s="653"/>
      <c r="I42" s="531" t="str">
        <f t="shared" si="11"/>
        <v/>
      </c>
      <c r="J42" s="522" t="str">
        <f t="shared" si="6"/>
        <v/>
      </c>
      <c r="K42" s="196" t="str">
        <f t="shared" si="7"/>
        <v/>
      </c>
      <c r="L42" s="196" t="str">
        <f t="shared" si="8"/>
        <v/>
      </c>
      <c r="M42" s="196" t="str">
        <f t="shared" si="9"/>
        <v/>
      </c>
      <c r="N42" s="196" t="str">
        <f t="shared" si="10"/>
        <v/>
      </c>
    </row>
    <row r="43" spans="1:14" ht="21.95" customHeight="1">
      <c r="A43" s="745"/>
      <c r="B43" s="658"/>
      <c r="C43" s="658"/>
      <c r="D43" s="659"/>
      <c r="E43" s="652"/>
      <c r="F43" s="668"/>
      <c r="G43" s="663"/>
      <c r="H43" s="653"/>
      <c r="I43" s="531" t="str">
        <f t="shared" si="11"/>
        <v/>
      </c>
      <c r="J43" s="522" t="str">
        <f t="shared" si="6"/>
        <v/>
      </c>
      <c r="K43" s="196" t="str">
        <f t="shared" si="7"/>
        <v/>
      </c>
      <c r="L43" s="196" t="str">
        <f t="shared" si="8"/>
        <v/>
      </c>
      <c r="M43" s="196" t="str">
        <f t="shared" si="9"/>
        <v/>
      </c>
      <c r="N43" s="196" t="str">
        <f t="shared" si="10"/>
        <v/>
      </c>
    </row>
    <row r="44" spans="1:14" ht="21.95" customHeight="1">
      <c r="A44" s="745"/>
      <c r="B44" s="658"/>
      <c r="C44" s="658"/>
      <c r="D44" s="659"/>
      <c r="E44" s="652"/>
      <c r="F44" s="668"/>
      <c r="G44" s="663"/>
      <c r="H44" s="653"/>
      <c r="I44" s="531" t="str">
        <f t="shared" si="11"/>
        <v/>
      </c>
      <c r="J44" s="522" t="str">
        <f t="shared" si="6"/>
        <v/>
      </c>
      <c r="K44" s="196" t="str">
        <f t="shared" si="7"/>
        <v/>
      </c>
      <c r="L44" s="196" t="str">
        <f t="shared" si="8"/>
        <v/>
      </c>
      <c r="M44" s="196" t="str">
        <f t="shared" si="9"/>
        <v/>
      </c>
      <c r="N44" s="196" t="str">
        <f t="shared" si="10"/>
        <v/>
      </c>
    </row>
    <row r="45" spans="1:14" ht="21.95" customHeight="1">
      <c r="A45" s="745"/>
      <c r="B45" s="658"/>
      <c r="C45" s="658"/>
      <c r="D45" s="659"/>
      <c r="E45" s="652"/>
      <c r="F45" s="668"/>
      <c r="G45" s="663"/>
      <c r="H45" s="653"/>
      <c r="I45" s="531" t="str">
        <f t="shared" si="11"/>
        <v/>
      </c>
      <c r="J45" s="522" t="str">
        <f t="shared" si="6"/>
        <v/>
      </c>
      <c r="K45" s="196" t="str">
        <f t="shared" si="7"/>
        <v/>
      </c>
      <c r="L45" s="196" t="str">
        <f t="shared" si="8"/>
        <v/>
      </c>
      <c r="M45" s="196" t="str">
        <f t="shared" si="9"/>
        <v/>
      </c>
      <c r="N45" s="196" t="str">
        <f t="shared" si="10"/>
        <v/>
      </c>
    </row>
    <row r="46" spans="1:14" ht="21.95" customHeight="1">
      <c r="A46" s="745"/>
      <c r="B46" s="658"/>
      <c r="C46" s="658"/>
      <c r="D46" s="659"/>
      <c r="E46" s="652"/>
      <c r="F46" s="668"/>
      <c r="G46" s="663"/>
      <c r="H46" s="653"/>
      <c r="I46" s="531" t="str">
        <f t="shared" si="11"/>
        <v/>
      </c>
      <c r="J46" s="522" t="str">
        <f t="shared" si="6"/>
        <v/>
      </c>
      <c r="K46" s="196" t="str">
        <f t="shared" si="7"/>
        <v/>
      </c>
      <c r="L46" s="196" t="str">
        <f t="shared" si="8"/>
        <v/>
      </c>
      <c r="M46" s="196" t="str">
        <f t="shared" si="9"/>
        <v/>
      </c>
      <c r="N46" s="196" t="str">
        <f t="shared" si="10"/>
        <v/>
      </c>
    </row>
    <row r="47" spans="1:14" ht="21.95" customHeight="1">
      <c r="A47" s="745"/>
      <c r="B47" s="658"/>
      <c r="C47" s="658"/>
      <c r="D47" s="659"/>
      <c r="E47" s="652"/>
      <c r="F47" s="668"/>
      <c r="G47" s="663"/>
      <c r="H47" s="653"/>
      <c r="I47" s="531" t="str">
        <f t="shared" si="11"/>
        <v/>
      </c>
      <c r="J47" s="522" t="str">
        <f t="shared" si="6"/>
        <v/>
      </c>
      <c r="K47" s="196" t="str">
        <f t="shared" si="7"/>
        <v/>
      </c>
      <c r="L47" s="196" t="str">
        <f t="shared" si="8"/>
        <v/>
      </c>
      <c r="M47" s="196" t="str">
        <f t="shared" si="9"/>
        <v/>
      </c>
      <c r="N47" s="196" t="str">
        <f t="shared" si="10"/>
        <v/>
      </c>
    </row>
    <row r="48" spans="1:14" ht="21.95" customHeight="1">
      <c r="A48" s="745"/>
      <c r="B48" s="658"/>
      <c r="C48" s="658"/>
      <c r="D48" s="659"/>
      <c r="E48" s="652"/>
      <c r="F48" s="668"/>
      <c r="G48" s="663"/>
      <c r="H48" s="653"/>
      <c r="I48" s="531" t="str">
        <f t="shared" si="11"/>
        <v/>
      </c>
      <c r="J48" s="522" t="str">
        <f t="shared" si="6"/>
        <v/>
      </c>
      <c r="K48" s="196" t="str">
        <f t="shared" si="7"/>
        <v/>
      </c>
      <c r="L48" s="196" t="str">
        <f t="shared" si="8"/>
        <v/>
      </c>
      <c r="M48" s="196" t="str">
        <f t="shared" si="9"/>
        <v/>
      </c>
      <c r="N48" s="196" t="str">
        <f t="shared" si="10"/>
        <v/>
      </c>
    </row>
    <row r="49" spans="1:14" ht="21.95" customHeight="1">
      <c r="A49" s="745"/>
      <c r="B49" s="658"/>
      <c r="C49" s="658"/>
      <c r="D49" s="659"/>
      <c r="E49" s="652"/>
      <c r="F49" s="668"/>
      <c r="G49" s="663"/>
      <c r="H49" s="653"/>
      <c r="I49" s="531" t="str">
        <f t="shared" si="11"/>
        <v/>
      </c>
      <c r="J49" s="522" t="str">
        <f t="shared" si="6"/>
        <v/>
      </c>
      <c r="K49" s="196" t="str">
        <f t="shared" si="7"/>
        <v/>
      </c>
      <c r="L49" s="196" t="str">
        <f t="shared" si="8"/>
        <v/>
      </c>
      <c r="M49" s="196" t="str">
        <f t="shared" si="9"/>
        <v/>
      </c>
      <c r="N49" s="196" t="str">
        <f t="shared" si="10"/>
        <v/>
      </c>
    </row>
    <row r="50" spans="1:14" ht="21.95" customHeight="1">
      <c r="A50" s="745"/>
      <c r="B50" s="658"/>
      <c r="C50" s="658"/>
      <c r="D50" s="659"/>
      <c r="E50" s="652"/>
      <c r="F50" s="668"/>
      <c r="G50" s="663"/>
      <c r="H50" s="653"/>
      <c r="I50" s="531" t="str">
        <f t="shared" si="11"/>
        <v/>
      </c>
      <c r="J50" s="522" t="str">
        <f t="shared" si="6"/>
        <v/>
      </c>
      <c r="K50" s="196" t="str">
        <f t="shared" si="7"/>
        <v/>
      </c>
      <c r="L50" s="196" t="str">
        <f t="shared" si="8"/>
        <v/>
      </c>
      <c r="M50" s="196" t="str">
        <f t="shared" si="9"/>
        <v/>
      </c>
      <c r="N50" s="196" t="str">
        <f t="shared" si="10"/>
        <v/>
      </c>
    </row>
    <row r="51" spans="1:14" ht="21.95" customHeight="1">
      <c r="A51" s="745"/>
      <c r="B51" s="658"/>
      <c r="C51" s="658"/>
      <c r="D51" s="659"/>
      <c r="E51" s="652"/>
      <c r="F51" s="668"/>
      <c r="G51" s="663"/>
      <c r="H51" s="653"/>
      <c r="I51" s="531" t="str">
        <f t="shared" si="11"/>
        <v/>
      </c>
      <c r="J51" s="522" t="str">
        <f t="shared" si="6"/>
        <v/>
      </c>
      <c r="K51" s="196" t="str">
        <f t="shared" si="7"/>
        <v/>
      </c>
      <c r="L51" s="196" t="str">
        <f t="shared" si="8"/>
        <v/>
      </c>
      <c r="M51" s="196" t="str">
        <f t="shared" si="9"/>
        <v/>
      </c>
      <c r="N51" s="196" t="str">
        <f t="shared" si="10"/>
        <v/>
      </c>
    </row>
    <row r="52" spans="1:14" ht="21.95" customHeight="1">
      <c r="A52" s="745"/>
      <c r="B52" s="658"/>
      <c r="C52" s="658"/>
      <c r="D52" s="659"/>
      <c r="E52" s="652"/>
      <c r="F52" s="668"/>
      <c r="G52" s="663"/>
      <c r="H52" s="653"/>
      <c r="I52" s="531" t="str">
        <f t="shared" si="11"/>
        <v/>
      </c>
      <c r="J52" s="522" t="str">
        <f t="shared" si="6"/>
        <v/>
      </c>
      <c r="K52" s="196" t="str">
        <f t="shared" si="7"/>
        <v/>
      </c>
      <c r="L52" s="196" t="str">
        <f t="shared" si="8"/>
        <v/>
      </c>
      <c r="M52" s="196" t="str">
        <f t="shared" si="9"/>
        <v/>
      </c>
      <c r="N52" s="196" t="str">
        <f t="shared" si="10"/>
        <v/>
      </c>
    </row>
    <row r="53" spans="1:14" ht="21.95" customHeight="1">
      <c r="A53" s="745"/>
      <c r="B53" s="658"/>
      <c r="C53" s="658"/>
      <c r="D53" s="659"/>
      <c r="E53" s="652"/>
      <c r="F53" s="668"/>
      <c r="G53" s="663"/>
      <c r="H53" s="653"/>
      <c r="I53" s="531" t="str">
        <f t="shared" si="11"/>
        <v/>
      </c>
      <c r="J53" s="522" t="str">
        <f t="shared" si="6"/>
        <v/>
      </c>
      <c r="K53" s="196" t="str">
        <f t="shared" si="7"/>
        <v/>
      </c>
      <c r="L53" s="196" t="str">
        <f t="shared" si="8"/>
        <v/>
      </c>
      <c r="M53" s="196" t="str">
        <f t="shared" si="9"/>
        <v/>
      </c>
      <c r="N53" s="196" t="str">
        <f t="shared" si="10"/>
        <v/>
      </c>
    </row>
    <row r="54" spans="1:14" ht="21.95" customHeight="1">
      <c r="A54" s="745"/>
      <c r="B54" s="658"/>
      <c r="C54" s="658"/>
      <c r="D54" s="659"/>
      <c r="E54" s="652"/>
      <c r="F54" s="668"/>
      <c r="G54" s="663"/>
      <c r="H54" s="653"/>
      <c r="I54" s="531" t="str">
        <f t="shared" si="11"/>
        <v/>
      </c>
      <c r="J54" s="522" t="str">
        <f t="shared" si="6"/>
        <v/>
      </c>
      <c r="K54" s="196" t="str">
        <f t="shared" si="7"/>
        <v/>
      </c>
      <c r="L54" s="196" t="str">
        <f t="shared" si="8"/>
        <v/>
      </c>
      <c r="M54" s="196" t="str">
        <f t="shared" si="9"/>
        <v/>
      </c>
      <c r="N54" s="196" t="str">
        <f t="shared" si="10"/>
        <v/>
      </c>
    </row>
    <row r="55" spans="1:14" ht="21.95" customHeight="1">
      <c r="A55" s="745"/>
      <c r="B55" s="658"/>
      <c r="C55" s="658"/>
      <c r="D55" s="659"/>
      <c r="E55" s="652"/>
      <c r="F55" s="668"/>
      <c r="G55" s="663"/>
      <c r="H55" s="653"/>
      <c r="I55" s="531" t="str">
        <f t="shared" si="11"/>
        <v/>
      </c>
      <c r="J55" s="522" t="str">
        <f t="shared" si="6"/>
        <v/>
      </c>
      <c r="K55" s="196" t="str">
        <f t="shared" si="7"/>
        <v/>
      </c>
      <c r="L55" s="196" t="str">
        <f t="shared" si="8"/>
        <v/>
      </c>
      <c r="M55" s="196" t="str">
        <f t="shared" si="9"/>
        <v/>
      </c>
      <c r="N55" s="196" t="str">
        <f t="shared" si="10"/>
        <v/>
      </c>
    </row>
    <row r="56" spans="1:14" ht="21.95" customHeight="1">
      <c r="A56" s="745"/>
      <c r="B56" s="658"/>
      <c r="C56" s="658"/>
      <c r="D56" s="659"/>
      <c r="E56" s="652"/>
      <c r="F56" s="668"/>
      <c r="G56" s="663"/>
      <c r="H56" s="653"/>
      <c r="I56" s="531" t="str">
        <f t="shared" si="11"/>
        <v/>
      </c>
      <c r="J56" s="522" t="str">
        <f t="shared" si="6"/>
        <v/>
      </c>
      <c r="K56" s="196" t="str">
        <f t="shared" si="7"/>
        <v/>
      </c>
      <c r="L56" s="196" t="str">
        <f t="shared" si="8"/>
        <v/>
      </c>
      <c r="M56" s="196" t="str">
        <f t="shared" si="9"/>
        <v/>
      </c>
      <c r="N56" s="196" t="str">
        <f t="shared" si="10"/>
        <v/>
      </c>
    </row>
    <row r="57" spans="1:14" ht="21.95" customHeight="1">
      <c r="A57" s="745"/>
      <c r="B57" s="658"/>
      <c r="C57" s="658"/>
      <c r="D57" s="659"/>
      <c r="E57" s="652"/>
      <c r="F57" s="668"/>
      <c r="G57" s="663"/>
      <c r="H57" s="653"/>
      <c r="I57" s="531" t="str">
        <f t="shared" si="11"/>
        <v/>
      </c>
      <c r="J57" s="522" t="str">
        <f t="shared" si="6"/>
        <v/>
      </c>
      <c r="K57" s="196" t="str">
        <f t="shared" si="7"/>
        <v/>
      </c>
      <c r="L57" s="196" t="str">
        <f t="shared" si="8"/>
        <v/>
      </c>
      <c r="M57" s="196" t="str">
        <f t="shared" si="9"/>
        <v/>
      </c>
      <c r="N57" s="196" t="str">
        <f t="shared" si="10"/>
        <v/>
      </c>
    </row>
    <row r="58" spans="1:14" ht="21.95" customHeight="1">
      <c r="A58" s="745"/>
      <c r="B58" s="658"/>
      <c r="C58" s="658"/>
      <c r="D58" s="659"/>
      <c r="E58" s="652"/>
      <c r="F58" s="668"/>
      <c r="G58" s="663"/>
      <c r="H58" s="653"/>
      <c r="I58" s="531" t="str">
        <f t="shared" si="11"/>
        <v/>
      </c>
      <c r="J58" s="522" t="str">
        <f t="shared" si="6"/>
        <v/>
      </c>
      <c r="K58" s="196" t="str">
        <f t="shared" si="7"/>
        <v/>
      </c>
      <c r="L58" s="196" t="str">
        <f t="shared" si="8"/>
        <v/>
      </c>
      <c r="M58" s="196" t="str">
        <f t="shared" si="9"/>
        <v/>
      </c>
      <c r="N58" s="196" t="str">
        <f t="shared" si="10"/>
        <v/>
      </c>
    </row>
    <row r="59" spans="1:14" ht="21.95" customHeight="1">
      <c r="A59" s="745"/>
      <c r="B59" s="658"/>
      <c r="C59" s="658"/>
      <c r="D59" s="659"/>
      <c r="E59" s="652"/>
      <c r="F59" s="668"/>
      <c r="G59" s="663"/>
      <c r="H59" s="653"/>
      <c r="I59" s="531" t="str">
        <f t="shared" si="11"/>
        <v/>
      </c>
      <c r="J59" s="522" t="str">
        <f t="shared" si="6"/>
        <v/>
      </c>
      <c r="K59" s="196" t="str">
        <f t="shared" si="7"/>
        <v/>
      </c>
      <c r="L59" s="196" t="str">
        <f t="shared" si="8"/>
        <v/>
      </c>
      <c r="M59" s="196" t="str">
        <f t="shared" si="9"/>
        <v/>
      </c>
      <c r="N59" s="196" t="str">
        <f t="shared" si="10"/>
        <v/>
      </c>
    </row>
    <row r="60" spans="1:14" ht="21.95" customHeight="1">
      <c r="A60" s="745"/>
      <c r="B60" s="658"/>
      <c r="C60" s="658"/>
      <c r="D60" s="659"/>
      <c r="E60" s="652"/>
      <c r="F60" s="668"/>
      <c r="G60" s="663"/>
      <c r="H60" s="653"/>
      <c r="I60" s="531" t="str">
        <f t="shared" si="11"/>
        <v/>
      </c>
      <c r="J60" s="522" t="str">
        <f t="shared" si="6"/>
        <v/>
      </c>
      <c r="K60" s="196" t="str">
        <f t="shared" si="7"/>
        <v/>
      </c>
      <c r="L60" s="196" t="str">
        <f t="shared" si="8"/>
        <v/>
      </c>
      <c r="M60" s="196" t="str">
        <f t="shared" si="9"/>
        <v/>
      </c>
      <c r="N60" s="196" t="str">
        <f t="shared" si="10"/>
        <v/>
      </c>
    </row>
    <row r="61" spans="1:14" ht="21.95" customHeight="1">
      <c r="A61" s="745"/>
      <c r="B61" s="658"/>
      <c r="C61" s="658"/>
      <c r="D61" s="659"/>
      <c r="E61" s="652"/>
      <c r="F61" s="668"/>
      <c r="G61" s="663"/>
      <c r="H61" s="653"/>
      <c r="I61" s="531" t="str">
        <f t="shared" si="11"/>
        <v/>
      </c>
      <c r="J61" s="522" t="str">
        <f t="shared" si="6"/>
        <v/>
      </c>
      <c r="K61" s="196" t="str">
        <f t="shared" si="7"/>
        <v/>
      </c>
      <c r="L61" s="196" t="str">
        <f t="shared" si="8"/>
        <v/>
      </c>
      <c r="M61" s="196" t="str">
        <f t="shared" si="9"/>
        <v/>
      </c>
      <c r="N61" s="196" t="str">
        <f t="shared" si="10"/>
        <v/>
      </c>
    </row>
    <row r="62" spans="1:14" ht="21.95" customHeight="1">
      <c r="A62" s="745"/>
      <c r="B62" s="658"/>
      <c r="C62" s="658"/>
      <c r="D62" s="659"/>
      <c r="E62" s="652"/>
      <c r="F62" s="668"/>
      <c r="G62" s="663"/>
      <c r="H62" s="653"/>
      <c r="I62" s="531" t="str">
        <f t="shared" si="11"/>
        <v/>
      </c>
      <c r="J62" s="522" t="str">
        <f t="shared" si="6"/>
        <v/>
      </c>
      <c r="K62" s="196" t="str">
        <f t="shared" si="7"/>
        <v/>
      </c>
      <c r="L62" s="196" t="str">
        <f t="shared" si="8"/>
        <v/>
      </c>
      <c r="M62" s="196" t="str">
        <f t="shared" si="9"/>
        <v/>
      </c>
      <c r="N62" s="196" t="str">
        <f t="shared" si="10"/>
        <v/>
      </c>
    </row>
    <row r="63" spans="1:14" ht="21.95" customHeight="1">
      <c r="A63" s="745"/>
      <c r="B63" s="658"/>
      <c r="C63" s="658"/>
      <c r="D63" s="659"/>
      <c r="E63" s="652"/>
      <c r="F63" s="668"/>
      <c r="G63" s="663"/>
      <c r="H63" s="653"/>
      <c r="I63" s="531" t="str">
        <f t="shared" si="11"/>
        <v/>
      </c>
      <c r="J63" s="522" t="str">
        <f t="shared" si="6"/>
        <v/>
      </c>
      <c r="K63" s="196" t="str">
        <f t="shared" si="7"/>
        <v/>
      </c>
      <c r="L63" s="196" t="str">
        <f t="shared" si="8"/>
        <v/>
      </c>
      <c r="M63" s="196" t="str">
        <f t="shared" si="9"/>
        <v/>
      </c>
      <c r="N63" s="196" t="str">
        <f t="shared" si="10"/>
        <v/>
      </c>
    </row>
    <row r="64" spans="1:14" ht="21.95" customHeight="1">
      <c r="A64" s="745"/>
      <c r="B64" s="658"/>
      <c r="C64" s="658"/>
      <c r="D64" s="659"/>
      <c r="E64" s="652"/>
      <c r="F64" s="668"/>
      <c r="G64" s="663"/>
      <c r="H64" s="653"/>
      <c r="I64" s="531" t="str">
        <f t="shared" si="11"/>
        <v/>
      </c>
      <c r="J64" s="522" t="str">
        <f t="shared" si="6"/>
        <v/>
      </c>
      <c r="K64" s="196" t="str">
        <f t="shared" si="7"/>
        <v/>
      </c>
      <c r="L64" s="196" t="str">
        <f t="shared" si="8"/>
        <v/>
      </c>
      <c r="M64" s="196" t="str">
        <f t="shared" si="9"/>
        <v/>
      </c>
      <c r="N64" s="196" t="str">
        <f t="shared" si="10"/>
        <v/>
      </c>
    </row>
    <row r="65" spans="1:14" ht="21.95" customHeight="1">
      <c r="A65" s="745"/>
      <c r="B65" s="658"/>
      <c r="C65" s="658"/>
      <c r="D65" s="659"/>
      <c r="E65" s="652"/>
      <c r="F65" s="668"/>
      <c r="G65" s="663"/>
      <c r="H65" s="653"/>
      <c r="I65" s="531" t="str">
        <f t="shared" si="11"/>
        <v/>
      </c>
      <c r="J65" s="522" t="str">
        <f t="shared" si="6"/>
        <v/>
      </c>
      <c r="K65" s="196" t="str">
        <f t="shared" si="7"/>
        <v/>
      </c>
      <c r="L65" s="196" t="str">
        <f t="shared" si="8"/>
        <v/>
      </c>
      <c r="M65" s="196" t="str">
        <f t="shared" si="9"/>
        <v/>
      </c>
      <c r="N65" s="196" t="str">
        <f t="shared" si="10"/>
        <v/>
      </c>
    </row>
    <row r="66" spans="1:14" ht="21.95" customHeight="1">
      <c r="A66" s="745"/>
      <c r="B66" s="658"/>
      <c r="C66" s="658"/>
      <c r="D66" s="659"/>
      <c r="E66" s="652"/>
      <c r="F66" s="668"/>
      <c r="G66" s="663"/>
      <c r="H66" s="653"/>
      <c r="I66" s="531" t="str">
        <f t="shared" si="11"/>
        <v/>
      </c>
      <c r="J66" s="522" t="str">
        <f t="shared" si="6"/>
        <v/>
      </c>
      <c r="K66" s="196" t="str">
        <f t="shared" si="7"/>
        <v/>
      </c>
      <c r="L66" s="196" t="str">
        <f t="shared" si="8"/>
        <v/>
      </c>
      <c r="M66" s="196" t="str">
        <f t="shared" si="9"/>
        <v/>
      </c>
      <c r="N66" s="196" t="str">
        <f t="shared" si="10"/>
        <v/>
      </c>
    </row>
    <row r="67" spans="1:14" ht="21.95" customHeight="1">
      <c r="A67" s="745"/>
      <c r="B67" s="658"/>
      <c r="C67" s="658"/>
      <c r="D67" s="659"/>
      <c r="E67" s="652"/>
      <c r="F67" s="668"/>
      <c r="G67" s="663"/>
      <c r="H67" s="653"/>
      <c r="I67" s="531" t="str">
        <f t="shared" si="11"/>
        <v/>
      </c>
      <c r="J67" s="522" t="str">
        <f t="shared" si="6"/>
        <v/>
      </c>
      <c r="K67" s="196" t="str">
        <f t="shared" si="7"/>
        <v/>
      </c>
      <c r="L67" s="196" t="str">
        <f t="shared" si="8"/>
        <v/>
      </c>
      <c r="M67" s="196" t="str">
        <f t="shared" si="9"/>
        <v/>
      </c>
      <c r="N67" s="196" t="str">
        <f t="shared" si="10"/>
        <v/>
      </c>
    </row>
    <row r="68" spans="1:14" ht="21.95" customHeight="1">
      <c r="A68" s="745"/>
      <c r="B68" s="658"/>
      <c r="C68" s="658"/>
      <c r="D68" s="659"/>
      <c r="E68" s="652"/>
      <c r="F68" s="668"/>
      <c r="G68" s="663"/>
      <c r="H68" s="653"/>
      <c r="I68" s="531" t="str">
        <f t="shared" si="11"/>
        <v/>
      </c>
      <c r="J68" s="522" t="str">
        <f t="shared" si="6"/>
        <v/>
      </c>
      <c r="K68" s="196" t="str">
        <f t="shared" si="7"/>
        <v/>
      </c>
      <c r="L68" s="196" t="str">
        <f t="shared" si="8"/>
        <v/>
      </c>
      <c r="M68" s="196" t="str">
        <f t="shared" si="9"/>
        <v/>
      </c>
      <c r="N68" s="196" t="str">
        <f t="shared" si="10"/>
        <v/>
      </c>
    </row>
    <row r="69" spans="1:14" ht="21.95" customHeight="1">
      <c r="A69" s="745"/>
      <c r="B69" s="658"/>
      <c r="C69" s="658"/>
      <c r="D69" s="659"/>
      <c r="E69" s="652"/>
      <c r="F69" s="668"/>
      <c r="G69" s="663"/>
      <c r="H69" s="653"/>
      <c r="I69" s="531" t="str">
        <f t="shared" si="11"/>
        <v/>
      </c>
      <c r="J69" s="522" t="str">
        <f t="shared" si="6"/>
        <v/>
      </c>
      <c r="K69" s="196" t="str">
        <f t="shared" si="7"/>
        <v/>
      </c>
      <c r="L69" s="196" t="str">
        <f t="shared" si="8"/>
        <v/>
      </c>
      <c r="M69" s="196" t="str">
        <f t="shared" si="9"/>
        <v/>
      </c>
      <c r="N69" s="196" t="str">
        <f t="shared" si="10"/>
        <v/>
      </c>
    </row>
    <row r="70" spans="1:14" ht="21.95" customHeight="1">
      <c r="A70" s="745"/>
      <c r="B70" s="658"/>
      <c r="C70" s="658"/>
      <c r="D70" s="659"/>
      <c r="E70" s="652"/>
      <c r="F70" s="668"/>
      <c r="G70" s="663"/>
      <c r="H70" s="653"/>
      <c r="I70" s="531" t="str">
        <f t="shared" si="11"/>
        <v/>
      </c>
      <c r="J70" s="522" t="str">
        <f t="shared" ref="J70:J101" si="12">IF(AND(K70="",L70="",M70="",N70=""),"",K70 &amp; "|" &amp;L70 &amp; "|" &amp;M70 &amp; "|" &amp;N70)</f>
        <v/>
      </c>
      <c r="K70" s="196" t="str">
        <f t="shared" ref="K70:K106" si="13">IF(ISBLANK($B70),"",IF(ISTEXT($B70),$B70&amp;"  не число",IF(AND($B70=ROUND($B70,0),$B70&gt;GodSegodni-50,$B70&lt;=GodSegodni),"",$B70&amp;" недопустимое значение")))</f>
        <v/>
      </c>
      <c r="L70" s="196" t="str">
        <f t="shared" ref="L70:L106" si="14">IF(ISTEXT($C70),$C70&amp;"  не число",IF(AND($C70=ROUND($C70,0),$C70&gt;=0),"",$C70&amp;" недопустимое значение"))</f>
        <v/>
      </c>
      <c r="M70" s="196" t="str">
        <f t="shared" ref="M70:M106" si="15">IF(ISBLANK($F70),"",IF(ISTEXT($F70),$F70&amp;"  не число",IF(AND($F70=ROUND($F70,0),$F70&gt;GodSegodni-50,$F70&lt;=GodSegodni),"",$F70&amp;" недопустимое значение")))</f>
        <v/>
      </c>
      <c r="N70" s="196" t="str">
        <f t="shared" ref="N70:N106" si="16">IF(ISTEXT($G70),$G70&amp;"  не число",IF(AND($G70=ROUND($G70,0),$G70&gt;=0),"",$G70&amp;" недопустимое значение"))</f>
        <v/>
      </c>
    </row>
    <row r="71" spans="1:14" ht="21.95" customHeight="1">
      <c r="A71" s="745"/>
      <c r="B71" s="658"/>
      <c r="C71" s="658"/>
      <c r="D71" s="659"/>
      <c r="E71" s="652"/>
      <c r="F71" s="668"/>
      <c r="G71" s="663"/>
      <c r="H71" s="653"/>
      <c r="I71" s="531" t="str">
        <f t="shared" si="11"/>
        <v/>
      </c>
      <c r="J71" s="522" t="str">
        <f t="shared" si="12"/>
        <v/>
      </c>
      <c r="K71" s="196" t="str">
        <f t="shared" si="13"/>
        <v/>
      </c>
      <c r="L71" s="196" t="str">
        <f t="shared" si="14"/>
        <v/>
      </c>
      <c r="M71" s="196" t="str">
        <f t="shared" si="15"/>
        <v/>
      </c>
      <c r="N71" s="196" t="str">
        <f t="shared" si="16"/>
        <v/>
      </c>
    </row>
    <row r="72" spans="1:14" ht="21.95" customHeight="1">
      <c r="A72" s="745"/>
      <c r="B72" s="658"/>
      <c r="C72" s="658"/>
      <c r="D72" s="659"/>
      <c r="E72" s="652"/>
      <c r="F72" s="668"/>
      <c r="G72" s="663"/>
      <c r="H72" s="653"/>
      <c r="I72" s="531" t="str">
        <f t="shared" si="11"/>
        <v/>
      </c>
      <c r="J72" s="522" t="str">
        <f t="shared" si="12"/>
        <v/>
      </c>
      <c r="K72" s="196" t="str">
        <f t="shared" si="13"/>
        <v/>
      </c>
      <c r="L72" s="196" t="str">
        <f t="shared" si="14"/>
        <v/>
      </c>
      <c r="M72" s="196" t="str">
        <f t="shared" si="15"/>
        <v/>
      </c>
      <c r="N72" s="196" t="str">
        <f t="shared" si="16"/>
        <v/>
      </c>
    </row>
    <row r="73" spans="1:14" ht="21.95" customHeight="1">
      <c r="A73" s="745"/>
      <c r="B73" s="658"/>
      <c r="C73" s="658"/>
      <c r="D73" s="659"/>
      <c r="E73" s="652"/>
      <c r="F73" s="668"/>
      <c r="G73" s="663"/>
      <c r="H73" s="653"/>
      <c r="I73" s="531"/>
      <c r="J73" s="522" t="str">
        <f t="shared" si="12"/>
        <v/>
      </c>
      <c r="K73" s="196" t="str">
        <f t="shared" si="13"/>
        <v/>
      </c>
      <c r="L73" s="196" t="str">
        <f t="shared" si="14"/>
        <v/>
      </c>
      <c r="M73" s="196" t="str">
        <f t="shared" si="15"/>
        <v/>
      </c>
      <c r="N73" s="196" t="str">
        <f t="shared" si="16"/>
        <v/>
      </c>
    </row>
    <row r="74" spans="1:14" ht="21.95" customHeight="1">
      <c r="A74" s="745"/>
      <c r="B74" s="658"/>
      <c r="C74" s="658"/>
      <c r="D74" s="659"/>
      <c r="E74" s="652"/>
      <c r="F74" s="668"/>
      <c r="G74" s="663"/>
      <c r="H74" s="653"/>
      <c r="I74" s="531"/>
      <c r="J74" s="522" t="str">
        <f t="shared" si="12"/>
        <v/>
      </c>
      <c r="K74" s="196" t="str">
        <f t="shared" si="13"/>
        <v/>
      </c>
      <c r="L74" s="196" t="str">
        <f t="shared" si="14"/>
        <v/>
      </c>
      <c r="M74" s="196" t="str">
        <f t="shared" si="15"/>
        <v/>
      </c>
      <c r="N74" s="196" t="str">
        <f t="shared" si="16"/>
        <v/>
      </c>
    </row>
    <row r="75" spans="1:14" ht="21.95" customHeight="1">
      <c r="A75" s="745"/>
      <c r="B75" s="658"/>
      <c r="C75" s="658"/>
      <c r="D75" s="659"/>
      <c r="E75" s="652"/>
      <c r="F75" s="668"/>
      <c r="G75" s="663"/>
      <c r="H75" s="653"/>
      <c r="I75" s="531"/>
      <c r="J75" s="522" t="str">
        <f t="shared" si="12"/>
        <v/>
      </c>
      <c r="K75" s="196" t="str">
        <f t="shared" si="13"/>
        <v/>
      </c>
      <c r="L75" s="196" t="str">
        <f t="shared" si="14"/>
        <v/>
      </c>
      <c r="M75" s="196" t="str">
        <f t="shared" si="15"/>
        <v/>
      </c>
      <c r="N75" s="196" t="str">
        <f t="shared" si="16"/>
        <v/>
      </c>
    </row>
    <row r="76" spans="1:14" ht="21.95" customHeight="1">
      <c r="A76" s="745"/>
      <c r="B76" s="658"/>
      <c r="C76" s="658"/>
      <c r="D76" s="659"/>
      <c r="E76" s="652"/>
      <c r="F76" s="668"/>
      <c r="G76" s="663"/>
      <c r="H76" s="653"/>
      <c r="I76" s="531"/>
      <c r="J76" s="522" t="str">
        <f t="shared" si="12"/>
        <v/>
      </c>
      <c r="K76" s="196" t="str">
        <f t="shared" si="13"/>
        <v/>
      </c>
      <c r="L76" s="196" t="str">
        <f t="shared" si="14"/>
        <v/>
      </c>
      <c r="M76" s="196" t="str">
        <f t="shared" si="15"/>
        <v/>
      </c>
      <c r="N76" s="196" t="str">
        <f t="shared" si="16"/>
        <v/>
      </c>
    </row>
    <row r="77" spans="1:14" ht="21.95" customHeight="1">
      <c r="A77" s="745"/>
      <c r="B77" s="658"/>
      <c r="C77" s="658"/>
      <c r="D77" s="659"/>
      <c r="E77" s="652"/>
      <c r="F77" s="668"/>
      <c r="G77" s="663"/>
      <c r="H77" s="653"/>
      <c r="I77" s="531"/>
      <c r="J77" s="522" t="str">
        <f t="shared" si="12"/>
        <v/>
      </c>
      <c r="K77" s="196" t="str">
        <f t="shared" si="13"/>
        <v/>
      </c>
      <c r="L77" s="196" t="str">
        <f t="shared" si="14"/>
        <v/>
      </c>
      <c r="M77" s="196" t="str">
        <f t="shared" si="15"/>
        <v/>
      </c>
      <c r="N77" s="196" t="str">
        <f t="shared" si="16"/>
        <v/>
      </c>
    </row>
    <row r="78" spans="1:14" ht="21.95" customHeight="1">
      <c r="A78" s="745"/>
      <c r="B78" s="658"/>
      <c r="C78" s="658"/>
      <c r="D78" s="659"/>
      <c r="E78" s="652"/>
      <c r="F78" s="668"/>
      <c r="G78" s="663"/>
      <c r="H78" s="653"/>
      <c r="I78" s="531"/>
      <c r="J78" s="522" t="str">
        <f t="shared" si="12"/>
        <v/>
      </c>
      <c r="K78" s="196" t="str">
        <f t="shared" si="13"/>
        <v/>
      </c>
      <c r="L78" s="196" t="str">
        <f t="shared" si="14"/>
        <v/>
      </c>
      <c r="M78" s="196" t="str">
        <f t="shared" si="15"/>
        <v/>
      </c>
      <c r="N78" s="196" t="str">
        <f t="shared" si="16"/>
        <v/>
      </c>
    </row>
    <row r="79" spans="1:14" ht="21.95" customHeight="1">
      <c r="A79" s="745"/>
      <c r="B79" s="658"/>
      <c r="C79" s="658"/>
      <c r="D79" s="659"/>
      <c r="E79" s="652"/>
      <c r="F79" s="668"/>
      <c r="G79" s="663"/>
      <c r="H79" s="653"/>
      <c r="I79" s="531"/>
      <c r="J79" s="522" t="str">
        <f t="shared" si="12"/>
        <v/>
      </c>
      <c r="K79" s="196" t="str">
        <f t="shared" si="13"/>
        <v/>
      </c>
      <c r="L79" s="196" t="str">
        <f t="shared" si="14"/>
        <v/>
      </c>
      <c r="M79" s="196" t="str">
        <f t="shared" si="15"/>
        <v/>
      </c>
      <c r="N79" s="196" t="str">
        <f t="shared" si="16"/>
        <v/>
      </c>
    </row>
    <row r="80" spans="1:14" ht="21.95" customHeight="1">
      <c r="A80" s="745"/>
      <c r="B80" s="658"/>
      <c r="C80" s="658"/>
      <c r="D80" s="659"/>
      <c r="E80" s="652"/>
      <c r="F80" s="668"/>
      <c r="G80" s="663"/>
      <c r="H80" s="653"/>
      <c r="I80" s="531"/>
      <c r="J80" s="522" t="str">
        <f t="shared" si="12"/>
        <v/>
      </c>
      <c r="K80" s="196" t="str">
        <f t="shared" si="13"/>
        <v/>
      </c>
      <c r="L80" s="196" t="str">
        <f t="shared" si="14"/>
        <v/>
      </c>
      <c r="M80" s="196" t="str">
        <f t="shared" si="15"/>
        <v/>
      </c>
      <c r="N80" s="196" t="str">
        <f t="shared" si="16"/>
        <v/>
      </c>
    </row>
    <row r="81" spans="1:14" ht="21.95" customHeight="1">
      <c r="A81" s="745"/>
      <c r="B81" s="658"/>
      <c r="C81" s="658"/>
      <c r="D81" s="659"/>
      <c r="E81" s="652"/>
      <c r="F81" s="668"/>
      <c r="G81" s="663"/>
      <c r="H81" s="653"/>
      <c r="I81" s="531"/>
      <c r="J81" s="522" t="str">
        <f t="shared" si="12"/>
        <v/>
      </c>
      <c r="K81" s="196" t="str">
        <f t="shared" si="13"/>
        <v/>
      </c>
      <c r="L81" s="196" t="str">
        <f t="shared" si="14"/>
        <v/>
      </c>
      <c r="M81" s="196" t="str">
        <f t="shared" si="15"/>
        <v/>
      </c>
      <c r="N81" s="196" t="str">
        <f t="shared" si="16"/>
        <v/>
      </c>
    </row>
    <row r="82" spans="1:14" ht="21.95" customHeight="1">
      <c r="A82" s="745"/>
      <c r="B82" s="658"/>
      <c r="C82" s="658"/>
      <c r="D82" s="659"/>
      <c r="E82" s="652"/>
      <c r="F82" s="668"/>
      <c r="G82" s="663"/>
      <c r="H82" s="653"/>
      <c r="I82" s="531"/>
      <c r="J82" s="522" t="str">
        <f t="shared" si="12"/>
        <v/>
      </c>
      <c r="K82" s="196" t="str">
        <f t="shared" si="13"/>
        <v/>
      </c>
      <c r="L82" s="196" t="str">
        <f t="shared" si="14"/>
        <v/>
      </c>
      <c r="M82" s="196" t="str">
        <f t="shared" si="15"/>
        <v/>
      </c>
      <c r="N82" s="196" t="str">
        <f t="shared" si="16"/>
        <v/>
      </c>
    </row>
    <row r="83" spans="1:14" ht="21.95" customHeight="1">
      <c r="A83" s="745"/>
      <c r="B83" s="658"/>
      <c r="C83" s="658"/>
      <c r="D83" s="659"/>
      <c r="E83" s="652"/>
      <c r="F83" s="668"/>
      <c r="G83" s="663"/>
      <c r="H83" s="653"/>
      <c r="I83" s="531"/>
      <c r="J83" s="522" t="str">
        <f t="shared" si="12"/>
        <v/>
      </c>
      <c r="K83" s="196" t="str">
        <f t="shared" si="13"/>
        <v/>
      </c>
      <c r="L83" s="196" t="str">
        <f t="shared" si="14"/>
        <v/>
      </c>
      <c r="M83" s="196" t="str">
        <f t="shared" si="15"/>
        <v/>
      </c>
      <c r="N83" s="196" t="str">
        <f t="shared" si="16"/>
        <v/>
      </c>
    </row>
    <row r="84" spans="1:14" ht="21.95" customHeight="1">
      <c r="A84" s="745"/>
      <c r="B84" s="658"/>
      <c r="C84" s="658"/>
      <c r="D84" s="659"/>
      <c r="E84" s="652"/>
      <c r="F84" s="668"/>
      <c r="G84" s="663"/>
      <c r="H84" s="653"/>
      <c r="I84" s="531"/>
      <c r="J84" s="522" t="str">
        <f t="shared" si="12"/>
        <v/>
      </c>
      <c r="K84" s="196" t="str">
        <f t="shared" si="13"/>
        <v/>
      </c>
      <c r="L84" s="196" t="str">
        <f t="shared" si="14"/>
        <v/>
      </c>
      <c r="M84" s="196" t="str">
        <f t="shared" si="15"/>
        <v/>
      </c>
      <c r="N84" s="196" t="str">
        <f t="shared" si="16"/>
        <v/>
      </c>
    </row>
    <row r="85" spans="1:14" ht="21.95" customHeight="1">
      <c r="A85" s="745"/>
      <c r="B85" s="658"/>
      <c r="C85" s="658"/>
      <c r="D85" s="659"/>
      <c r="E85" s="652"/>
      <c r="F85" s="668"/>
      <c r="G85" s="663"/>
      <c r="H85" s="653"/>
      <c r="I85" s="531"/>
      <c r="J85" s="522" t="str">
        <f t="shared" si="12"/>
        <v/>
      </c>
      <c r="K85" s="196" t="str">
        <f t="shared" si="13"/>
        <v/>
      </c>
      <c r="L85" s="196" t="str">
        <f t="shared" si="14"/>
        <v/>
      </c>
      <c r="M85" s="196" t="str">
        <f t="shared" si="15"/>
        <v/>
      </c>
      <c r="N85" s="196" t="str">
        <f t="shared" si="16"/>
        <v/>
      </c>
    </row>
    <row r="86" spans="1:14" ht="21.95" customHeight="1">
      <c r="A86" s="745"/>
      <c r="B86" s="658"/>
      <c r="C86" s="658"/>
      <c r="D86" s="659"/>
      <c r="E86" s="652"/>
      <c r="F86" s="668"/>
      <c r="G86" s="663"/>
      <c r="H86" s="653"/>
      <c r="I86" s="531"/>
      <c r="J86" s="522" t="str">
        <f t="shared" si="12"/>
        <v/>
      </c>
      <c r="K86" s="196" t="str">
        <f t="shared" si="13"/>
        <v/>
      </c>
      <c r="L86" s="196" t="str">
        <f t="shared" si="14"/>
        <v/>
      </c>
      <c r="M86" s="196" t="str">
        <f t="shared" si="15"/>
        <v/>
      </c>
      <c r="N86" s="196" t="str">
        <f t="shared" si="16"/>
        <v/>
      </c>
    </row>
    <row r="87" spans="1:14" ht="21.95" customHeight="1">
      <c r="A87" s="745"/>
      <c r="B87" s="658"/>
      <c r="C87" s="658"/>
      <c r="D87" s="659"/>
      <c r="E87" s="652"/>
      <c r="F87" s="668"/>
      <c r="G87" s="663"/>
      <c r="H87" s="653"/>
      <c r="I87" s="531"/>
      <c r="J87" s="522" t="str">
        <f t="shared" si="12"/>
        <v/>
      </c>
      <c r="K87" s="196" t="str">
        <f t="shared" si="13"/>
        <v/>
      </c>
      <c r="L87" s="196" t="str">
        <f t="shared" si="14"/>
        <v/>
      </c>
      <c r="M87" s="196" t="str">
        <f t="shared" si="15"/>
        <v/>
      </c>
      <c r="N87" s="196" t="str">
        <f t="shared" si="16"/>
        <v/>
      </c>
    </row>
    <row r="88" spans="1:14" ht="21.95" customHeight="1">
      <c r="A88" s="745"/>
      <c r="B88" s="658"/>
      <c r="C88" s="658"/>
      <c r="D88" s="659"/>
      <c r="E88" s="745"/>
      <c r="F88" s="668"/>
      <c r="G88" s="663"/>
      <c r="H88" s="653"/>
      <c r="I88" s="531"/>
      <c r="J88" s="522" t="str">
        <f t="shared" si="12"/>
        <v/>
      </c>
      <c r="K88" s="196" t="str">
        <f t="shared" si="13"/>
        <v/>
      </c>
      <c r="L88" s="196" t="str">
        <f t="shared" si="14"/>
        <v/>
      </c>
      <c r="M88" s="196" t="str">
        <f t="shared" si="15"/>
        <v/>
      </c>
      <c r="N88" s="196" t="str">
        <f t="shared" si="16"/>
        <v/>
      </c>
    </row>
    <row r="89" spans="1:14" ht="21.95" customHeight="1">
      <c r="A89" s="745"/>
      <c r="B89" s="658"/>
      <c r="C89" s="658"/>
      <c r="D89" s="659"/>
      <c r="E89" s="745"/>
      <c r="F89" s="668"/>
      <c r="G89" s="663"/>
      <c r="H89" s="653"/>
      <c r="I89" s="531"/>
      <c r="J89" s="522" t="str">
        <f t="shared" si="12"/>
        <v/>
      </c>
      <c r="K89" s="196" t="str">
        <f t="shared" si="13"/>
        <v/>
      </c>
      <c r="L89" s="196" t="str">
        <f t="shared" si="14"/>
        <v/>
      </c>
      <c r="M89" s="196" t="str">
        <f t="shared" si="15"/>
        <v/>
      </c>
      <c r="N89" s="196" t="str">
        <f t="shared" si="16"/>
        <v/>
      </c>
    </row>
    <row r="90" spans="1:14" ht="21.95" customHeight="1">
      <c r="A90" s="745"/>
      <c r="B90" s="658"/>
      <c r="C90" s="658"/>
      <c r="D90" s="659"/>
      <c r="E90" s="745"/>
      <c r="F90" s="668"/>
      <c r="G90" s="663"/>
      <c r="H90" s="653"/>
      <c r="I90" s="531"/>
      <c r="J90" s="522" t="str">
        <f t="shared" si="12"/>
        <v/>
      </c>
      <c r="K90" s="196" t="str">
        <f t="shared" si="13"/>
        <v/>
      </c>
      <c r="L90" s="196" t="str">
        <f t="shared" si="14"/>
        <v/>
      </c>
      <c r="M90" s="196" t="str">
        <f t="shared" si="15"/>
        <v/>
      </c>
      <c r="N90" s="196" t="str">
        <f t="shared" si="16"/>
        <v/>
      </c>
    </row>
    <row r="91" spans="1:14" ht="21.95" customHeight="1">
      <c r="A91" s="745"/>
      <c r="B91" s="658"/>
      <c r="C91" s="658"/>
      <c r="D91" s="659"/>
      <c r="E91" s="745"/>
      <c r="F91" s="668"/>
      <c r="G91" s="663"/>
      <c r="H91" s="653"/>
      <c r="I91" s="531"/>
      <c r="J91" s="522" t="str">
        <f t="shared" si="12"/>
        <v/>
      </c>
      <c r="K91" s="196" t="str">
        <f t="shared" si="13"/>
        <v/>
      </c>
      <c r="L91" s="196" t="str">
        <f t="shared" si="14"/>
        <v/>
      </c>
      <c r="M91" s="196" t="str">
        <f t="shared" si="15"/>
        <v/>
      </c>
      <c r="N91" s="196" t="str">
        <f t="shared" si="16"/>
        <v/>
      </c>
    </row>
    <row r="92" spans="1:14" ht="21.95" customHeight="1">
      <c r="A92" s="745"/>
      <c r="B92" s="658"/>
      <c r="C92" s="658"/>
      <c r="D92" s="659"/>
      <c r="E92" s="745"/>
      <c r="F92" s="668"/>
      <c r="G92" s="663"/>
      <c r="H92" s="653"/>
      <c r="I92" s="531"/>
      <c r="J92" s="522" t="str">
        <f t="shared" si="12"/>
        <v/>
      </c>
      <c r="K92" s="196" t="str">
        <f t="shared" si="13"/>
        <v/>
      </c>
      <c r="L92" s="196" t="str">
        <f t="shared" si="14"/>
        <v/>
      </c>
      <c r="M92" s="196" t="str">
        <f t="shared" si="15"/>
        <v/>
      </c>
      <c r="N92" s="196" t="str">
        <f t="shared" si="16"/>
        <v/>
      </c>
    </row>
    <row r="93" spans="1:14" ht="21.95" customHeight="1">
      <c r="A93" s="745"/>
      <c r="B93" s="658"/>
      <c r="C93" s="658"/>
      <c r="D93" s="659"/>
      <c r="E93" s="745"/>
      <c r="F93" s="668"/>
      <c r="G93" s="663"/>
      <c r="H93" s="653"/>
      <c r="I93" s="531"/>
      <c r="J93" s="522" t="str">
        <f t="shared" si="12"/>
        <v/>
      </c>
      <c r="K93" s="196" t="str">
        <f t="shared" si="13"/>
        <v/>
      </c>
      <c r="L93" s="196" t="str">
        <f t="shared" si="14"/>
        <v/>
      </c>
      <c r="M93" s="196" t="str">
        <f t="shared" si="15"/>
        <v/>
      </c>
      <c r="N93" s="196" t="str">
        <f t="shared" si="16"/>
        <v/>
      </c>
    </row>
    <row r="94" spans="1:14" ht="21.95" customHeight="1">
      <c r="A94" s="745"/>
      <c r="B94" s="658"/>
      <c r="C94" s="658"/>
      <c r="D94" s="659"/>
      <c r="E94" s="745"/>
      <c r="F94" s="668"/>
      <c r="G94" s="663"/>
      <c r="H94" s="653"/>
      <c r="I94" s="531"/>
      <c r="J94" s="522" t="str">
        <f t="shared" si="12"/>
        <v/>
      </c>
      <c r="K94" s="196" t="str">
        <f t="shared" si="13"/>
        <v/>
      </c>
      <c r="L94" s="196" t="str">
        <f t="shared" si="14"/>
        <v/>
      </c>
      <c r="M94" s="196" t="str">
        <f t="shared" si="15"/>
        <v/>
      </c>
      <c r="N94" s="196" t="str">
        <f t="shared" si="16"/>
        <v/>
      </c>
    </row>
    <row r="95" spans="1:14" ht="21.95" customHeight="1">
      <c r="A95" s="745"/>
      <c r="B95" s="658"/>
      <c r="C95" s="658"/>
      <c r="D95" s="659"/>
      <c r="E95" s="745"/>
      <c r="F95" s="668"/>
      <c r="G95" s="663"/>
      <c r="H95" s="653"/>
      <c r="I95" s="531"/>
      <c r="J95" s="522" t="str">
        <f t="shared" si="12"/>
        <v/>
      </c>
      <c r="K95" s="196" t="str">
        <f t="shared" si="13"/>
        <v/>
      </c>
      <c r="L95" s="196" t="str">
        <f t="shared" si="14"/>
        <v/>
      </c>
      <c r="M95" s="196" t="str">
        <f t="shared" si="15"/>
        <v/>
      </c>
      <c r="N95" s="196" t="str">
        <f t="shared" si="16"/>
        <v/>
      </c>
    </row>
    <row r="96" spans="1:14" ht="21.95" customHeight="1">
      <c r="A96" s="745"/>
      <c r="B96" s="658"/>
      <c r="C96" s="658"/>
      <c r="D96" s="659"/>
      <c r="E96" s="745"/>
      <c r="F96" s="668"/>
      <c r="G96" s="663"/>
      <c r="H96" s="653"/>
      <c r="I96" s="531"/>
      <c r="J96" s="522" t="str">
        <f t="shared" si="12"/>
        <v/>
      </c>
      <c r="K96" s="196" t="str">
        <f t="shared" si="13"/>
        <v/>
      </c>
      <c r="L96" s="196" t="str">
        <f t="shared" si="14"/>
        <v/>
      </c>
      <c r="M96" s="196" t="str">
        <f t="shared" si="15"/>
        <v/>
      </c>
      <c r="N96" s="196" t="str">
        <f t="shared" si="16"/>
        <v/>
      </c>
    </row>
    <row r="97" spans="1:14" ht="21.95" customHeight="1">
      <c r="A97" s="745"/>
      <c r="B97" s="658"/>
      <c r="C97" s="658"/>
      <c r="D97" s="659"/>
      <c r="E97" s="745"/>
      <c r="F97" s="668"/>
      <c r="G97" s="663"/>
      <c r="H97" s="653"/>
      <c r="I97" s="531"/>
      <c r="J97" s="522" t="str">
        <f t="shared" si="12"/>
        <v/>
      </c>
      <c r="K97" s="196" t="str">
        <f t="shared" si="13"/>
        <v/>
      </c>
      <c r="L97" s="196" t="str">
        <f t="shared" si="14"/>
        <v/>
      </c>
      <c r="M97" s="196" t="str">
        <f t="shared" si="15"/>
        <v/>
      </c>
      <c r="N97" s="196" t="str">
        <f t="shared" si="16"/>
        <v/>
      </c>
    </row>
    <row r="98" spans="1:14" ht="21.95" customHeight="1">
      <c r="A98" s="745"/>
      <c r="B98" s="658"/>
      <c r="C98" s="658"/>
      <c r="D98" s="659"/>
      <c r="E98" s="745"/>
      <c r="F98" s="668"/>
      <c r="G98" s="663"/>
      <c r="H98" s="653"/>
      <c r="I98" s="531"/>
      <c r="J98" s="522" t="str">
        <f t="shared" si="12"/>
        <v/>
      </c>
      <c r="K98" s="196" t="str">
        <f t="shared" si="13"/>
        <v/>
      </c>
      <c r="L98" s="196" t="str">
        <f t="shared" si="14"/>
        <v/>
      </c>
      <c r="M98" s="196" t="str">
        <f t="shared" si="15"/>
        <v/>
      </c>
      <c r="N98" s="196" t="str">
        <f t="shared" si="16"/>
        <v/>
      </c>
    </row>
    <row r="99" spans="1:14" ht="21.95" customHeight="1">
      <c r="A99" s="745"/>
      <c r="B99" s="658"/>
      <c r="C99" s="658"/>
      <c r="D99" s="659"/>
      <c r="E99" s="745"/>
      <c r="F99" s="668"/>
      <c r="G99" s="663"/>
      <c r="H99" s="653"/>
      <c r="I99" s="531"/>
      <c r="J99" s="522" t="str">
        <f t="shared" si="12"/>
        <v/>
      </c>
      <c r="K99" s="196" t="str">
        <f t="shared" si="13"/>
        <v/>
      </c>
      <c r="L99" s="196" t="str">
        <f t="shared" si="14"/>
        <v/>
      </c>
      <c r="M99" s="196" t="str">
        <f t="shared" si="15"/>
        <v/>
      </c>
      <c r="N99" s="196" t="str">
        <f t="shared" si="16"/>
        <v/>
      </c>
    </row>
    <row r="100" spans="1:14" ht="21.95" customHeight="1">
      <c r="A100" s="745"/>
      <c r="B100" s="658"/>
      <c r="C100" s="658"/>
      <c r="D100" s="659"/>
      <c r="E100" s="745"/>
      <c r="F100" s="668"/>
      <c r="G100" s="663"/>
      <c r="H100" s="653"/>
      <c r="I100" s="531"/>
      <c r="J100" s="522" t="str">
        <f t="shared" si="12"/>
        <v/>
      </c>
      <c r="K100" s="196" t="str">
        <f t="shared" si="13"/>
        <v/>
      </c>
      <c r="L100" s="196" t="str">
        <f t="shared" si="14"/>
        <v/>
      </c>
      <c r="M100" s="196" t="str">
        <f t="shared" si="15"/>
        <v/>
      </c>
      <c r="N100" s="196" t="str">
        <f t="shared" si="16"/>
        <v/>
      </c>
    </row>
    <row r="101" spans="1:14" ht="21.95" customHeight="1">
      <c r="A101" s="745"/>
      <c r="B101" s="658"/>
      <c r="C101" s="658"/>
      <c r="D101" s="659"/>
      <c r="E101" s="745"/>
      <c r="F101" s="668"/>
      <c r="G101" s="663"/>
      <c r="H101" s="653"/>
      <c r="I101" s="531"/>
      <c r="J101" s="522" t="str">
        <f t="shared" si="12"/>
        <v/>
      </c>
      <c r="K101" s="196" t="str">
        <f t="shared" si="13"/>
        <v/>
      </c>
      <c r="L101" s="196" t="str">
        <f t="shared" si="14"/>
        <v/>
      </c>
      <c r="M101" s="196" t="str">
        <f t="shared" si="15"/>
        <v/>
      </c>
      <c r="N101" s="196" t="str">
        <f t="shared" si="16"/>
        <v/>
      </c>
    </row>
    <row r="102" spans="1:14" ht="21.95" customHeight="1">
      <c r="A102" s="745"/>
      <c r="B102" s="658"/>
      <c r="C102" s="658"/>
      <c r="D102" s="659"/>
      <c r="E102" s="745"/>
      <c r="F102" s="668"/>
      <c r="G102" s="663"/>
      <c r="H102" s="653"/>
      <c r="I102" s="531"/>
      <c r="J102" s="522" t="str">
        <f>IF(AND(K102="",L102="",M102="",N102=""),"",K102 &amp; "|" &amp;L102 &amp; "|" &amp;M102 &amp; "|" &amp;N102)</f>
        <v/>
      </c>
      <c r="K102" s="196" t="str">
        <f t="shared" si="13"/>
        <v/>
      </c>
      <c r="L102" s="196" t="str">
        <f t="shared" si="14"/>
        <v/>
      </c>
      <c r="M102" s="196" t="str">
        <f t="shared" si="15"/>
        <v/>
      </c>
      <c r="N102" s="196" t="str">
        <f t="shared" si="16"/>
        <v/>
      </c>
    </row>
    <row r="103" spans="1:14" ht="21.95" customHeight="1">
      <c r="A103" s="745"/>
      <c r="B103" s="658"/>
      <c r="C103" s="658"/>
      <c r="D103" s="659"/>
      <c r="E103" s="745"/>
      <c r="F103" s="668"/>
      <c r="G103" s="663"/>
      <c r="H103" s="653"/>
      <c r="I103" s="531"/>
      <c r="J103" s="522" t="str">
        <f>IF(AND(K103="",L103="",M103="",N103=""),"",K103 &amp; "|" &amp;L103 &amp; "|" &amp;M103 &amp; "|" &amp;N103)</f>
        <v/>
      </c>
      <c r="K103" s="196" t="str">
        <f t="shared" si="13"/>
        <v/>
      </c>
      <c r="L103" s="196" t="str">
        <f t="shared" si="14"/>
        <v/>
      </c>
      <c r="M103" s="196" t="str">
        <f t="shared" si="15"/>
        <v/>
      </c>
      <c r="N103" s="196" t="str">
        <f t="shared" si="16"/>
        <v/>
      </c>
    </row>
    <row r="104" spans="1:14" ht="21.95" customHeight="1">
      <c r="A104" s="745"/>
      <c r="B104" s="658"/>
      <c r="C104" s="658"/>
      <c r="D104" s="659"/>
      <c r="E104" s="745"/>
      <c r="F104" s="668"/>
      <c r="G104" s="663"/>
      <c r="H104" s="653"/>
      <c r="I104" s="531"/>
      <c r="J104" s="522" t="str">
        <f>IF(AND(K104="",L104="",M104="",N104=""),"",K104 &amp; "|" &amp;L104 &amp; "|" &amp;M104 &amp; "|" &amp;N104)</f>
        <v/>
      </c>
      <c r="K104" s="196" t="str">
        <f t="shared" si="13"/>
        <v/>
      </c>
      <c r="L104" s="196" t="str">
        <f t="shared" si="14"/>
        <v/>
      </c>
      <c r="M104" s="196" t="str">
        <f t="shared" si="15"/>
        <v/>
      </c>
      <c r="N104" s="196" t="str">
        <f t="shared" si="16"/>
        <v/>
      </c>
    </row>
    <row r="105" spans="1:14" ht="21.95" customHeight="1">
      <c r="A105" s="745"/>
      <c r="B105" s="658"/>
      <c r="C105" s="658"/>
      <c r="D105" s="659"/>
      <c r="E105" s="745"/>
      <c r="F105" s="668"/>
      <c r="G105" s="663"/>
      <c r="H105" s="653"/>
      <c r="I105" s="531"/>
      <c r="J105" s="522" t="str">
        <f>IF(AND(K105="",L105="",M105="",N105=""),"",K105 &amp; "|" &amp;L105 &amp; "|" &amp;M105 &amp; "|" &amp;N105)</f>
        <v/>
      </c>
      <c r="K105" s="196" t="str">
        <f t="shared" si="13"/>
        <v/>
      </c>
      <c r="L105" s="196" t="str">
        <f t="shared" si="14"/>
        <v/>
      </c>
      <c r="M105" s="196" t="str">
        <f t="shared" si="15"/>
        <v/>
      </c>
      <c r="N105" s="196" t="str">
        <f t="shared" si="16"/>
        <v/>
      </c>
    </row>
    <row r="106" spans="1:14" ht="21.95" customHeight="1" thickBot="1">
      <c r="A106" s="746"/>
      <c r="B106" s="660"/>
      <c r="C106" s="660"/>
      <c r="D106" s="661"/>
      <c r="E106" s="746"/>
      <c r="F106" s="669"/>
      <c r="G106" s="664"/>
      <c r="H106" s="662"/>
      <c r="I106" s="531"/>
      <c r="J106" s="522" t="str">
        <f>IF(AND(K106="",L106="",M106="",N106=""),"",K106 &amp; "|" &amp;L106 &amp; "|" &amp;M106 &amp; "|" &amp;N106)</f>
        <v/>
      </c>
      <c r="K106" s="196" t="str">
        <f t="shared" si="13"/>
        <v/>
      </c>
      <c r="L106" s="196" t="str">
        <f t="shared" si="14"/>
        <v/>
      </c>
      <c r="M106" s="196" t="str">
        <f t="shared" si="15"/>
        <v/>
      </c>
      <c r="N106" s="196" t="str">
        <f t="shared" si="16"/>
        <v/>
      </c>
    </row>
    <row r="107" spans="1:14" ht="15.75" thickTop="1"/>
  </sheetData>
  <sheetProtection password="C41E" sheet="1" objects="1" scenarios="1" selectLockedCells="1"/>
  <mergeCells count="2">
    <mergeCell ref="A3:D3"/>
    <mergeCell ref="E3:H3"/>
  </mergeCells>
  <phoneticPr fontId="9" type="noConversion"/>
  <conditionalFormatting sqref="J1">
    <cfRule type="cellIs" dxfId="16" priority="34" stopIfTrue="1" operator="equal">
      <formula>"НОРМА"</formula>
    </cfRule>
    <cfRule type="cellIs" dxfId="15" priority="35" stopIfTrue="1" operator="equal">
      <formula>"ОШИБКИ"</formula>
    </cfRule>
  </conditionalFormatting>
  <conditionalFormatting sqref="B6:B106 F6:F106">
    <cfRule type="expression" dxfId="14" priority="36" stopIfTrue="1">
      <formula>OR(NOT(ISNONTEXT(B6)),B6&lt;0,B6&gt;GodSegodni)</formula>
    </cfRule>
    <cfRule type="expression" dxfId="13" priority="37" stopIfTrue="1">
      <formula>B6&lt;&gt;ROUND(B6,0)</formula>
    </cfRule>
    <cfRule type="expression" dxfId="12" priority="38" stopIfTrue="1">
      <formula>AND(B6&lt;&gt;"",B6&lt;GodSegodni-50)</formula>
    </cfRule>
  </conditionalFormatting>
  <conditionalFormatting sqref="C6:C106 G6:G106">
    <cfRule type="expression" dxfId="11" priority="39" stopIfTrue="1">
      <formula>OR(NOT(ISNONTEXT(C6)),C6&lt;0)</formula>
    </cfRule>
    <cfRule type="expression" dxfId="10" priority="40" stopIfTrue="1">
      <formula>C6&lt;&gt;ROUND(C6,0)</formula>
    </cfRule>
  </conditionalFormatting>
  <dataValidations count="2">
    <dataValidation type="whole" errorStyle="information" showInputMessage="1" showErrorMessage="1" error="значение вне интервала допустимых значений" sqref="B6:B106 F6:F106">
      <formula1>GodSegodni-50</formula1>
      <formula2>GodSegodni</formula2>
    </dataValidation>
    <dataValidation type="whole" errorStyle="information" operator="greaterThanOrEqual" showInputMessage="1" showErrorMessage="1" error="недопустимое значение" sqref="C6:C106 G6:G10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/>
  <dimension ref="A1:IS27"/>
  <sheetViews>
    <sheetView zoomScale="90" workbookViewId="0">
      <selection activeCell="B13" sqref="B13"/>
    </sheetView>
  </sheetViews>
  <sheetFormatPr defaultColWidth="0" defaultRowHeight="15" zeroHeight="1"/>
  <cols>
    <col min="1" max="1" width="70.140625" style="16" customWidth="1"/>
    <col min="2" max="2" width="47.28515625" style="16" bestFit="1" customWidth="1"/>
    <col min="3" max="3" width="20.140625" style="16" bestFit="1" customWidth="1"/>
    <col min="4" max="4" width="17.42578125" style="16" bestFit="1" customWidth="1"/>
    <col min="5" max="5" width="21" style="16" customWidth="1"/>
    <col min="6" max="6" width="18.28515625" style="16" hidden="1" customWidth="1"/>
    <col min="7" max="7" width="60.7109375" style="16" customWidth="1"/>
    <col min="8" max="250" width="8.7109375" style="195" hidden="1" customWidth="1"/>
    <col min="251" max="251" width="8.85546875" style="195" hidden="1" customWidth="1"/>
    <col min="252" max="252" width="8" style="195" hidden="1" customWidth="1"/>
    <col min="253" max="253" width="8.85546875" style="216" hidden="1" customWidth="1"/>
    <col min="254" max="16384" width="8.85546875" style="195" hidden="1"/>
  </cols>
  <sheetData>
    <row r="1" spans="1:252" ht="27.6" customHeight="1">
      <c r="A1" s="332" t="s">
        <v>503</v>
      </c>
      <c r="B1" s="332"/>
      <c r="C1" s="332"/>
      <c r="D1" s="332"/>
      <c r="E1" s="332"/>
      <c r="F1" s="11"/>
      <c r="G1" s="17"/>
    </row>
    <row r="2" spans="1:252" ht="24.6" customHeight="1" thickBot="1">
      <c r="A2" s="402" t="s">
        <v>466</v>
      </c>
      <c r="B2" s="332"/>
      <c r="C2" s="332"/>
      <c r="D2" s="332"/>
      <c r="E2" s="332"/>
      <c r="G2" s="43" t="str">
        <f ca="1">IF(COUNTBLANK($G$3:$G$14)=12,"НОРМА","ОШИБКИ")</f>
        <v>НОРМА</v>
      </c>
      <c r="IR2" s="195" t="str">
        <f ca="1">IF(COUNTBLANK($G$3:$G$14)=12,"НОРМА","ОШИБКИ")</f>
        <v>НОРМА</v>
      </c>
    </row>
    <row r="3" spans="1:252" ht="69" customHeight="1" thickBot="1">
      <c r="A3" s="5" t="s">
        <v>340</v>
      </c>
      <c r="B3" s="5" t="s">
        <v>358</v>
      </c>
      <c r="C3" s="5" t="s">
        <v>376</v>
      </c>
      <c r="D3" s="5" t="s">
        <v>387</v>
      </c>
      <c r="E3" s="34" t="s">
        <v>377</v>
      </c>
      <c r="F3" s="17"/>
      <c r="G3" s="383" t="str">
        <f ca="1">IF(RIGHT(CELL("имяфайла",$A$1),LEN(CELL("имяфайла",$A$1))-SEARCH("]",CELL("имяфайла",$A$1)))&lt;&gt;"23","название листа нельзя менять","")</f>
        <v/>
      </c>
    </row>
    <row r="4" spans="1:252" ht="15.75" thickBot="1">
      <c r="A4" s="7">
        <v>1</v>
      </c>
      <c r="B4" s="7">
        <v>2</v>
      </c>
      <c r="C4" s="7">
        <v>3</v>
      </c>
      <c r="D4" s="7">
        <v>4</v>
      </c>
      <c r="E4" s="4">
        <v>5</v>
      </c>
      <c r="F4" s="17"/>
      <c r="G4" s="17"/>
      <c r="I4" s="195" t="str">
        <f>IF(AND(ISNONTEXT($E4),$E4&gt;=0),"","недопустимое значение в графе 5")</f>
        <v/>
      </c>
    </row>
    <row r="5" spans="1:252" ht="24.95" customHeight="1" thickBot="1">
      <c r="A5" s="80"/>
      <c r="B5" s="80"/>
      <c r="C5" s="81"/>
      <c r="D5" s="747"/>
      <c r="E5" s="186"/>
      <c r="F5" s="17"/>
      <c r="G5" s="57" t="str">
        <f t="shared" ref="G5:G14" si="0">IF(AND($H5="",$I5=""),"", $H5 &amp; "|" &amp; $I5)</f>
        <v/>
      </c>
      <c r="H5" s="195" t="str">
        <f t="shared" ref="H5:H14" si="1">IF($D5="","",IF(AND($D5&lt;Segodni,$D5=ROUND($D5,0),$D5&gt;Licens),""," недопустимое значение в графе 4"))</f>
        <v/>
      </c>
      <c r="I5" s="195" t="str">
        <f t="shared" ref="I5:I14" si="2">IF(AND(ISNONTEXT($E5),$E5=ROUND($E5,0),$E5&gt;=0),"",$E5&amp;" недопустимое значение")</f>
        <v/>
      </c>
    </row>
    <row r="6" spans="1:252" ht="24.95" customHeight="1" thickBot="1">
      <c r="A6" s="748"/>
      <c r="B6" s="748"/>
      <c r="C6" s="748"/>
      <c r="D6" s="749"/>
      <c r="E6" s="186"/>
      <c r="F6" s="17"/>
      <c r="G6" s="57" t="str">
        <f t="shared" si="0"/>
        <v/>
      </c>
      <c r="H6" s="195" t="str">
        <f t="shared" si="1"/>
        <v/>
      </c>
      <c r="I6" s="195" t="str">
        <f t="shared" si="2"/>
        <v/>
      </c>
    </row>
    <row r="7" spans="1:252" ht="24.95" customHeight="1" thickBot="1">
      <c r="A7" s="748"/>
      <c r="B7" s="748"/>
      <c r="C7" s="748"/>
      <c r="D7" s="749"/>
      <c r="E7" s="186"/>
      <c r="F7" s="17"/>
      <c r="G7" s="57" t="str">
        <f t="shared" si="0"/>
        <v/>
      </c>
      <c r="H7" s="195" t="str">
        <f t="shared" si="1"/>
        <v/>
      </c>
      <c r="I7" s="195" t="str">
        <f t="shared" si="2"/>
        <v/>
      </c>
      <c r="IR7" s="541">
        <f ca="1">IF($IR$2="ОШИБКИ",1,0)</f>
        <v>0</v>
      </c>
    </row>
    <row r="8" spans="1:252" ht="24.95" customHeight="1" thickBot="1">
      <c r="A8" s="748"/>
      <c r="B8" s="79"/>
      <c r="C8" s="79"/>
      <c r="D8" s="750"/>
      <c r="E8" s="186"/>
      <c r="F8" s="17"/>
      <c r="G8" s="57" t="str">
        <f t="shared" si="0"/>
        <v/>
      </c>
      <c r="H8" s="195" t="str">
        <f>IF($D8="","",IF(AND($D8&lt;Segodni,$D8=ROUND($D8,0),$D8&gt;Licens),""," недопустимое значение в графе 4"))</f>
        <v/>
      </c>
      <c r="I8" s="195" t="str">
        <f t="shared" si="2"/>
        <v/>
      </c>
    </row>
    <row r="9" spans="1:252" ht="24.95" customHeight="1" thickBot="1">
      <c r="A9" s="748"/>
      <c r="B9" s="748"/>
      <c r="C9" s="748"/>
      <c r="D9" s="749"/>
      <c r="E9" s="186"/>
      <c r="F9" s="17"/>
      <c r="G9" s="57" t="str">
        <f t="shared" si="0"/>
        <v/>
      </c>
      <c r="H9" s="195" t="str">
        <f t="shared" si="1"/>
        <v/>
      </c>
      <c r="I9" s="195" t="str">
        <f t="shared" si="2"/>
        <v/>
      </c>
    </row>
    <row r="10" spans="1:252" ht="24.95" customHeight="1" thickBot="1">
      <c r="A10" s="748"/>
      <c r="B10" s="748"/>
      <c r="C10" s="748"/>
      <c r="D10" s="749"/>
      <c r="E10" s="186"/>
      <c r="F10" s="17"/>
      <c r="G10" s="57" t="str">
        <f t="shared" si="0"/>
        <v/>
      </c>
      <c r="H10" s="195" t="str">
        <f t="shared" si="1"/>
        <v/>
      </c>
      <c r="I10" s="195" t="str">
        <f>IF(AND(ISNONTEXT($E10),$E10=ROUND($E10,0),$E10&gt;=0),"",$E10&amp;" недопустимое значение")</f>
        <v/>
      </c>
    </row>
    <row r="11" spans="1:252" ht="24.95" customHeight="1" thickBot="1">
      <c r="A11" s="748"/>
      <c r="B11" s="751"/>
      <c r="C11" s="748"/>
      <c r="D11" s="749"/>
      <c r="E11" s="186"/>
      <c r="F11" s="17"/>
      <c r="G11" s="57" t="str">
        <f t="shared" si="0"/>
        <v/>
      </c>
      <c r="H11" s="195" t="str">
        <f t="shared" si="1"/>
        <v/>
      </c>
      <c r="I11" s="195" t="str">
        <f t="shared" si="2"/>
        <v/>
      </c>
    </row>
    <row r="12" spans="1:252" ht="24.95" customHeight="1" thickBot="1">
      <c r="A12" s="748"/>
      <c r="B12" s="748"/>
      <c r="C12" s="748"/>
      <c r="D12" s="749"/>
      <c r="E12" s="186"/>
      <c r="F12" s="17"/>
      <c r="G12" s="57" t="str">
        <f t="shared" si="0"/>
        <v/>
      </c>
      <c r="H12" s="195" t="str">
        <f t="shared" si="1"/>
        <v/>
      </c>
      <c r="I12" s="195" t="str">
        <f t="shared" si="2"/>
        <v/>
      </c>
    </row>
    <row r="13" spans="1:252" ht="24.95" customHeight="1" thickBot="1">
      <c r="A13" s="748"/>
      <c r="B13" s="748"/>
      <c r="C13" s="748"/>
      <c r="D13" s="749"/>
      <c r="E13" s="186"/>
      <c r="F13" s="17"/>
      <c r="G13" s="57" t="str">
        <f t="shared" si="0"/>
        <v/>
      </c>
      <c r="H13" s="195" t="str">
        <f t="shared" si="1"/>
        <v/>
      </c>
      <c r="I13" s="195" t="str">
        <f t="shared" si="2"/>
        <v/>
      </c>
    </row>
    <row r="14" spans="1:252" ht="24.95" customHeight="1" thickBot="1">
      <c r="A14" s="748"/>
      <c r="B14" s="748"/>
      <c r="C14" s="748"/>
      <c r="D14" s="749"/>
      <c r="E14" s="186"/>
      <c r="F14" s="17"/>
      <c r="G14" s="57" t="str">
        <f t="shared" si="0"/>
        <v/>
      </c>
      <c r="H14" s="195" t="str">
        <f t="shared" si="1"/>
        <v/>
      </c>
      <c r="I14" s="195" t="str">
        <f t="shared" si="2"/>
        <v/>
      </c>
    </row>
    <row r="15" spans="1:252">
      <c r="E15" s="16" t="str">
        <f t="shared" ref="E15:E27" si="3">IF(B15="","",IF(AND(B15&lt;Segodni,B15&gt;Licens),"","недопустимое значение в графе 2"))</f>
        <v/>
      </c>
    </row>
    <row r="16" spans="1:252" hidden="1">
      <c r="E16" s="16" t="str">
        <f t="shared" si="3"/>
        <v/>
      </c>
    </row>
    <row r="17" spans="1:5" hidden="1">
      <c r="A17" s="45"/>
      <c r="B17" s="45"/>
      <c r="E17" s="16" t="str">
        <f t="shared" si="3"/>
        <v/>
      </c>
    </row>
    <row r="18" spans="1:5" hidden="1">
      <c r="E18" s="16" t="str">
        <f t="shared" si="3"/>
        <v/>
      </c>
    </row>
    <row r="19" spans="1:5" hidden="1">
      <c r="E19" s="16" t="str">
        <f t="shared" si="3"/>
        <v/>
      </c>
    </row>
    <row r="20" spans="1:5" hidden="1">
      <c r="E20" s="16" t="str">
        <f t="shared" si="3"/>
        <v/>
      </c>
    </row>
    <row r="21" spans="1:5" hidden="1">
      <c r="E21" s="16" t="str">
        <f t="shared" si="3"/>
        <v/>
      </c>
    </row>
    <row r="22" spans="1:5" hidden="1">
      <c r="E22" s="16" t="str">
        <f t="shared" si="3"/>
        <v/>
      </c>
    </row>
    <row r="23" spans="1:5" hidden="1">
      <c r="E23" s="16" t="str">
        <f t="shared" si="3"/>
        <v/>
      </c>
    </row>
    <row r="24" spans="1:5" hidden="1">
      <c r="E24" s="16" t="str">
        <f t="shared" si="3"/>
        <v/>
      </c>
    </row>
    <row r="25" spans="1:5" hidden="1">
      <c r="E25" s="16" t="str">
        <f t="shared" si="3"/>
        <v/>
      </c>
    </row>
    <row r="26" spans="1:5" hidden="1">
      <c r="E26" s="16" t="str">
        <f t="shared" si="3"/>
        <v/>
      </c>
    </row>
    <row r="27" spans="1:5" hidden="1">
      <c r="E27" s="16" t="str">
        <f t="shared" si="3"/>
        <v/>
      </c>
    </row>
  </sheetData>
  <sheetProtection password="C41E" sheet="1" objects="1" scenarios="1" selectLockedCells="1"/>
  <phoneticPr fontId="9" type="noConversion"/>
  <conditionalFormatting sqref="G2">
    <cfRule type="cellIs" dxfId="9" priority="5" stopIfTrue="1" operator="equal">
      <formula>"НОРМА"</formula>
    </cfRule>
    <cfRule type="cellIs" dxfId="8" priority="6" stopIfTrue="1" operator="equal">
      <formula>"ОШИБКИ"</formula>
    </cfRule>
  </conditionalFormatting>
  <conditionalFormatting sqref="D5:D14">
    <cfRule type="expression" dxfId="7" priority="7" stopIfTrue="1">
      <formula>OR(NOT(ISNONTEXT(D5)),D5&lt;0,D5&lt;&gt;ROUND(D5,0))</formula>
    </cfRule>
    <cfRule type="expression" dxfId="6" priority="8" stopIfTrue="1">
      <formula>OR(D5&gt;=Segodni,AND(D5&lt;&gt;"",D5&lt;=Licens))</formula>
    </cfRule>
  </conditionalFormatting>
  <conditionalFormatting sqref="E5:E14">
    <cfRule type="expression" dxfId="5" priority="9" stopIfTrue="1">
      <formula>OR(NOT(ISNONTEXT(E5)),E5&lt;0,E5&lt;&gt;ROUND(E5,0))</formula>
    </cfRule>
  </conditionalFormatting>
  <dataValidations count="2">
    <dataValidation type="date" errorStyle="information" showInputMessage="1" showErrorMessage="1" error="недопустимое значение" sqref="D5:D14">
      <formula1>Licens+1</formula1>
      <formula2>Segodni-1</formula2>
    </dataValidation>
    <dataValidation type="whole" errorStyle="information" operator="greaterThanOrEqual" showInputMessage="1" showErrorMessage="1" error="недопустимое значение" sqref="E5:E14">
      <formula1>0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/>
  <dimension ref="A1:IS29"/>
  <sheetViews>
    <sheetView workbookViewId="0">
      <selection activeCell="A5" sqref="A5:C27"/>
    </sheetView>
  </sheetViews>
  <sheetFormatPr defaultColWidth="0" defaultRowHeight="15" zeroHeight="1"/>
  <cols>
    <col min="1" max="1" width="26.5703125" style="21" customWidth="1"/>
    <col min="2" max="2" width="17.42578125" style="21" customWidth="1"/>
    <col min="3" max="3" width="97.7109375" style="21" customWidth="1"/>
    <col min="4" max="4" width="8.85546875" style="21" hidden="1" customWidth="1"/>
    <col min="5" max="5" width="60.7109375" style="195" customWidth="1"/>
    <col min="6" max="250" width="8.7109375" style="195" hidden="1" customWidth="1"/>
    <col min="251" max="251" width="8.85546875" style="195" hidden="1" customWidth="1"/>
    <col min="252" max="252" width="7.28515625" style="195" hidden="1" customWidth="1"/>
    <col min="253" max="253" width="8.85546875" style="216" hidden="1" customWidth="1"/>
    <col min="254" max="16384" width="8.85546875" style="195" hidden="1"/>
  </cols>
  <sheetData>
    <row r="1" spans="1:253" ht="18.75">
      <c r="A1" s="332" t="s">
        <v>504</v>
      </c>
      <c r="B1" s="332"/>
      <c r="C1" s="332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253" ht="19.5" thickBot="1">
      <c r="A2" s="331" t="s">
        <v>466</v>
      </c>
      <c r="B2" s="331"/>
      <c r="C2" s="331"/>
      <c r="D2" s="19"/>
      <c r="E2" s="207" t="str">
        <f ca="1">IF(COUNTBLANK($E$3:$E$27)=25,"НОРМА","ОШИБКИ")</f>
        <v>НОРМА</v>
      </c>
      <c r="F2" s="189"/>
      <c r="G2" s="189"/>
      <c r="H2" s="189"/>
      <c r="I2" s="189"/>
      <c r="J2" s="189"/>
      <c r="K2" s="189"/>
      <c r="L2" s="189"/>
      <c r="M2" s="189"/>
      <c r="N2" s="189"/>
      <c r="O2" s="189"/>
      <c r="IR2" s="195" t="str">
        <f ca="1">IF(COUNTBLANK($E$3:$E$27)=25,"НОРМА","ОШИБКИ")</f>
        <v>НОРМА</v>
      </c>
    </row>
    <row r="3" spans="1:253" ht="33" customHeight="1" thickBot="1">
      <c r="A3" s="3" t="s">
        <v>132</v>
      </c>
      <c r="B3" s="3" t="s">
        <v>388</v>
      </c>
      <c r="C3" s="3" t="s">
        <v>133</v>
      </c>
      <c r="D3" s="14"/>
      <c r="E3" s="403" t="str">
        <f ca="1">IF(RIGHT(CELL("имяфайла",$A$1),LEN(CELL("имяфайла",$A$1))-SEARCH("]",CELL("имяфайла",$A$1)))&lt;&gt;"24","название листа нельзя менять","")</f>
        <v/>
      </c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253" s="196" customFormat="1" ht="15.75" thickBot="1">
      <c r="A4" s="3">
        <v>1</v>
      </c>
      <c r="B4" s="2">
        <v>2</v>
      </c>
      <c r="C4" s="2">
        <v>3</v>
      </c>
      <c r="D4" s="19"/>
    </row>
    <row r="5" spans="1:253" ht="15.75" thickBot="1">
      <c r="A5" s="413"/>
      <c r="B5" s="752"/>
      <c r="C5" s="82"/>
      <c r="E5" s="213" t="str">
        <f t="shared" ref="E5:E27" si="0">IF($B5="","",IF(AND($B5&lt;Segodni,$B5&gt;Licens),""," недопустимое значение"))</f>
        <v/>
      </c>
    </row>
    <row r="6" spans="1:253" s="196" customFormat="1" ht="15.75" thickBot="1">
      <c r="A6" s="411"/>
      <c r="B6" s="752"/>
      <c r="C6" s="412"/>
      <c r="D6" s="19"/>
      <c r="E6" s="213" t="str">
        <f t="shared" si="0"/>
        <v/>
      </c>
    </row>
    <row r="7" spans="1:253" ht="16.5" thickBot="1">
      <c r="A7" s="411"/>
      <c r="B7" s="752"/>
      <c r="C7" s="412"/>
      <c r="E7" s="213" t="str">
        <f t="shared" si="0"/>
        <v/>
      </c>
      <c r="IR7" s="541">
        <f ca="1">IF($IR$2="ОШИБКИ",1,0)</f>
        <v>0</v>
      </c>
    </row>
    <row r="8" spans="1:253" s="196" customFormat="1" ht="15.75" thickBot="1">
      <c r="A8" s="411"/>
      <c r="B8" s="752"/>
      <c r="C8" s="412"/>
      <c r="D8" s="19"/>
      <c r="E8" s="213" t="str">
        <f t="shared" si="0"/>
        <v/>
      </c>
      <c r="IS8" s="216"/>
    </row>
    <row r="9" spans="1:253" ht="15.75" thickBot="1">
      <c r="A9" s="411"/>
      <c r="B9" s="752"/>
      <c r="C9" s="412"/>
      <c r="E9" s="213" t="str">
        <f t="shared" si="0"/>
        <v/>
      </c>
    </row>
    <row r="10" spans="1:253" ht="15.75" thickBot="1">
      <c r="A10" s="411"/>
      <c r="B10" s="752"/>
      <c r="C10" s="412"/>
      <c r="E10" s="213" t="str">
        <f t="shared" si="0"/>
        <v/>
      </c>
    </row>
    <row r="11" spans="1:253" ht="15.75" thickBot="1">
      <c r="A11" s="411"/>
      <c r="B11" s="753"/>
      <c r="C11" s="412"/>
      <c r="E11" s="213" t="str">
        <f t="shared" si="0"/>
        <v/>
      </c>
    </row>
    <row r="12" spans="1:253" ht="15.75" thickBot="1">
      <c r="A12" s="411"/>
      <c r="B12" s="752"/>
      <c r="C12" s="412"/>
      <c r="E12" s="213" t="str">
        <f t="shared" si="0"/>
        <v/>
      </c>
    </row>
    <row r="13" spans="1:253" ht="15.75" thickBot="1">
      <c r="A13" s="411"/>
      <c r="B13" s="752"/>
      <c r="C13" s="412"/>
      <c r="E13" s="213" t="str">
        <f t="shared" si="0"/>
        <v/>
      </c>
    </row>
    <row r="14" spans="1:253" ht="15.75" thickBot="1">
      <c r="A14" s="411"/>
      <c r="B14" s="752"/>
      <c r="C14" s="412"/>
      <c r="E14" s="213" t="str">
        <f t="shared" si="0"/>
        <v/>
      </c>
    </row>
    <row r="15" spans="1:253" ht="15.75" thickBot="1">
      <c r="A15" s="411"/>
      <c r="B15" s="752"/>
      <c r="C15" s="412"/>
      <c r="E15" s="213" t="str">
        <f t="shared" si="0"/>
        <v/>
      </c>
    </row>
    <row r="16" spans="1:253" ht="15.75" thickBot="1">
      <c r="A16" s="411"/>
      <c r="B16" s="752"/>
      <c r="C16" s="412"/>
      <c r="E16" s="213" t="str">
        <f t="shared" si="0"/>
        <v/>
      </c>
    </row>
    <row r="17" spans="1:5" ht="15.75" thickBot="1">
      <c r="A17" s="411"/>
      <c r="B17" s="752"/>
      <c r="C17" s="412"/>
      <c r="E17" s="213" t="str">
        <f t="shared" si="0"/>
        <v/>
      </c>
    </row>
    <row r="18" spans="1:5" ht="15.75" thickBot="1">
      <c r="A18" s="411"/>
      <c r="B18" s="752"/>
      <c r="C18" s="412"/>
      <c r="E18" s="213" t="str">
        <f t="shared" si="0"/>
        <v/>
      </c>
    </row>
    <row r="19" spans="1:5" ht="15.75" thickBot="1">
      <c r="A19" s="411"/>
      <c r="B19" s="752"/>
      <c r="C19" s="412"/>
      <c r="E19" s="213" t="str">
        <f t="shared" si="0"/>
        <v/>
      </c>
    </row>
    <row r="20" spans="1:5" ht="15.75" thickBot="1">
      <c r="A20" s="411"/>
      <c r="B20" s="752"/>
      <c r="C20" s="412"/>
      <c r="E20" s="213" t="str">
        <f t="shared" si="0"/>
        <v/>
      </c>
    </row>
    <row r="21" spans="1:5" ht="15.75" thickBot="1">
      <c r="A21" s="411"/>
      <c r="B21" s="752"/>
      <c r="C21" s="412"/>
      <c r="E21" s="213" t="str">
        <f t="shared" si="0"/>
        <v/>
      </c>
    </row>
    <row r="22" spans="1:5" ht="15.75" thickBot="1">
      <c r="A22" s="411"/>
      <c r="B22" s="752"/>
      <c r="C22" s="412"/>
      <c r="E22" s="213" t="str">
        <f t="shared" si="0"/>
        <v/>
      </c>
    </row>
    <row r="23" spans="1:5" ht="15.75" thickBot="1">
      <c r="A23" s="411"/>
      <c r="B23" s="752"/>
      <c r="C23" s="412"/>
      <c r="E23" s="213" t="str">
        <f t="shared" si="0"/>
        <v/>
      </c>
    </row>
    <row r="24" spans="1:5" ht="15.75" thickBot="1">
      <c r="A24" s="411"/>
      <c r="B24" s="752"/>
      <c r="C24" s="412"/>
      <c r="E24" s="213" t="str">
        <f t="shared" si="0"/>
        <v/>
      </c>
    </row>
    <row r="25" spans="1:5" ht="15.75" thickBot="1">
      <c r="A25" s="411"/>
      <c r="B25" s="752"/>
      <c r="C25" s="412"/>
      <c r="E25" s="213" t="str">
        <f t="shared" si="0"/>
        <v/>
      </c>
    </row>
    <row r="26" spans="1:5" ht="15.75" thickBot="1">
      <c r="A26" s="411"/>
      <c r="B26" s="752"/>
      <c r="C26" s="412"/>
      <c r="E26" s="213" t="str">
        <f t="shared" si="0"/>
        <v/>
      </c>
    </row>
    <row r="27" spans="1:5" ht="15.75" thickBot="1">
      <c r="A27" s="411"/>
      <c r="B27" s="752"/>
      <c r="C27" s="412"/>
      <c r="E27" s="213" t="str">
        <f t="shared" si="0"/>
        <v/>
      </c>
    </row>
    <row r="28" spans="1:5"/>
    <row r="29" spans="1:5" hidden="1">
      <c r="A29" s="16" t="s">
        <v>68</v>
      </c>
      <c r="B29" s="16" t="s">
        <v>134</v>
      </c>
      <c r="C29" s="16" t="s">
        <v>68</v>
      </c>
      <c r="D29" s="16"/>
    </row>
  </sheetData>
  <sheetProtection password="C41E" sheet="1" objects="1" scenarios="1" selectLockedCells="1"/>
  <phoneticPr fontId="9" type="noConversion"/>
  <conditionalFormatting sqref="E2">
    <cfRule type="cellIs" dxfId="4" priority="4" stopIfTrue="1" operator="equal">
      <formula>"НОРМА"</formula>
    </cfRule>
    <cfRule type="cellIs" dxfId="3" priority="5" stopIfTrue="1" operator="equal">
      <formula>"ОШИБКИ"</formula>
    </cfRule>
  </conditionalFormatting>
  <conditionalFormatting sqref="B5:B27">
    <cfRule type="expression" dxfId="2" priority="6" stopIfTrue="1">
      <formula>OR(B5&gt;=Segodni,AND(B5&lt;&gt;"",B5&lt;=Licens))</formula>
    </cfRule>
  </conditionalFormatting>
  <dataValidations count="1">
    <dataValidation type="date" errorStyle="information" showInputMessage="1" showErrorMessage="1" error="недопустимое значение" sqref="B5:B27">
      <formula1>Licens+1</formula1>
      <formula2>Segodni-1</formula2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/>
  <dimension ref="A1:IS12"/>
  <sheetViews>
    <sheetView workbookViewId="0">
      <selection activeCell="A5" sqref="A5:B11"/>
    </sheetView>
  </sheetViews>
  <sheetFormatPr defaultColWidth="0" defaultRowHeight="15" zeroHeight="1"/>
  <cols>
    <col min="1" max="1" width="59.85546875" style="17" customWidth="1"/>
    <col min="2" max="2" width="70.7109375" style="17" customWidth="1"/>
    <col min="3" max="3" width="60.7109375" style="17" customWidth="1"/>
    <col min="4" max="17" width="8.7109375" style="196" hidden="1" customWidth="1"/>
    <col min="18" max="251" width="8.85546875" style="196" hidden="1" customWidth="1"/>
    <col min="252" max="252" width="7.28515625" style="196" hidden="1" customWidth="1"/>
    <col min="253" max="253" width="8.85546875" style="216" hidden="1" customWidth="1"/>
    <col min="254" max="16384" width="8.85546875" style="196" hidden="1"/>
  </cols>
  <sheetData>
    <row r="1" spans="1:253" s="195" customFormat="1" ht="50.45" customHeight="1">
      <c r="A1" s="850" t="s">
        <v>505</v>
      </c>
      <c r="B1" s="850"/>
      <c r="C1" s="16"/>
      <c r="IS1" s="216"/>
    </row>
    <row r="2" spans="1:253" ht="19.5" thickBot="1">
      <c r="A2" s="934" t="s">
        <v>459</v>
      </c>
      <c r="B2" s="934"/>
      <c r="C2" s="43" t="str">
        <f ca="1">IF($C$3="","НОРМА","ОШИБКИ")</f>
        <v>НОРМА</v>
      </c>
      <c r="IR2" s="196" t="str">
        <f>IF($D$3="","НОРМА","ОШИБКИ")</f>
        <v>НОРМА</v>
      </c>
    </row>
    <row r="3" spans="1:253" s="195" customFormat="1" ht="24.95" customHeight="1" thickBot="1">
      <c r="A3" s="2" t="s">
        <v>135</v>
      </c>
      <c r="B3" s="2" t="s">
        <v>136</v>
      </c>
      <c r="C3" s="403" t="str">
        <f ca="1">IF(RIGHT(CELL("имяфайла",$A$1),LEN(CELL("имяфайла",$A$1))-SEARCH("]",CELL("имяфайла",$A$1)))&lt;&gt;"25","название листа нельзя менять","")</f>
        <v/>
      </c>
    </row>
    <row r="4" spans="1:253" s="221" customFormat="1" ht="16.5" customHeight="1" thickBot="1">
      <c r="A4" s="3">
        <v>1</v>
      </c>
      <c r="B4" s="3">
        <v>2</v>
      </c>
      <c r="C4" s="44"/>
      <c r="D4" s="196"/>
    </row>
    <row r="5" spans="1:253" ht="24.95" customHeight="1" thickBot="1">
      <c r="A5" s="84"/>
      <c r="B5" s="83"/>
    </row>
    <row r="6" spans="1:253" ht="24.95" customHeight="1" thickBot="1">
      <c r="A6" s="84"/>
      <c r="B6" s="83"/>
    </row>
    <row r="7" spans="1:253" ht="24.95" customHeight="1" thickBot="1">
      <c r="A7" s="83"/>
      <c r="B7" s="83"/>
      <c r="IR7" s="541">
        <f>IF($IR$2="ОШИБКИ",1,0)</f>
        <v>0</v>
      </c>
    </row>
    <row r="8" spans="1:253" ht="24.95" customHeight="1" thickBot="1">
      <c r="A8" s="83"/>
      <c r="B8" s="83"/>
    </row>
    <row r="9" spans="1:253" ht="24.95" customHeight="1" thickBot="1">
      <c r="A9" s="83"/>
      <c r="B9" s="83"/>
    </row>
    <row r="10" spans="1:253" ht="24.95" customHeight="1" thickBot="1">
      <c r="A10" s="83"/>
      <c r="B10" s="83"/>
    </row>
    <row r="11" spans="1:253" ht="24.95" customHeight="1" thickBot="1">
      <c r="A11" s="83"/>
      <c r="B11" s="344"/>
    </row>
    <row r="12" spans="1:253"/>
  </sheetData>
  <sheetProtection password="C41E" sheet="1" objects="1" scenarios="1" selectLockedCells="1"/>
  <mergeCells count="2">
    <mergeCell ref="A1:B1"/>
    <mergeCell ref="A2:B2"/>
  </mergeCells>
  <phoneticPr fontId="9" type="noConversion"/>
  <conditionalFormatting sqref="C2">
    <cfRule type="cellIs" dxfId="1" priority="1" stopIfTrue="1" operator="equal">
      <formula>"НОРМА"</formula>
    </cfRule>
    <cfRule type="cellIs" dxfId="0" priority="2" stopIfTrue="1" operator="equal">
      <formula>"ОШИБКИ"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03"/>
  <dimension ref="A1:IS47"/>
  <sheetViews>
    <sheetView zoomScaleNormal="106" workbookViewId="0">
      <pane ySplit="4" topLeftCell="A5" activePane="bottomLeft" state="frozen"/>
      <selection activeCell="B16" sqref="B16"/>
      <selection pane="bottomLeft" activeCell="B43" sqref="B43"/>
    </sheetView>
  </sheetViews>
  <sheetFormatPr defaultColWidth="0" defaultRowHeight="15" zeroHeight="1"/>
  <cols>
    <col min="1" max="1" width="9.7109375" style="453" customWidth="1"/>
    <col min="2" max="2" width="69.28515625" style="453" customWidth="1"/>
    <col min="3" max="3" width="22.42578125" style="453" customWidth="1"/>
    <col min="4" max="4" width="23.5703125" style="453" customWidth="1"/>
    <col min="5" max="5" width="9.140625" style="453" hidden="1" customWidth="1"/>
    <col min="6" max="6" width="60.7109375" style="453" customWidth="1"/>
    <col min="7" max="7" width="6.7109375" style="557" hidden="1" customWidth="1"/>
    <col min="8" max="8" width="7.28515625" style="557" hidden="1" customWidth="1"/>
    <col min="9" max="17" width="6.7109375" style="557" hidden="1" customWidth="1"/>
    <col min="18" max="250" width="6.7109375" style="453" hidden="1" customWidth="1"/>
    <col min="251" max="251" width="8.85546875" style="453" hidden="1" customWidth="1"/>
    <col min="252" max="252" width="7.28515625" style="453" hidden="1" customWidth="1"/>
    <col min="253" max="253" width="8.85546875" style="454" hidden="1" customWidth="1"/>
    <col min="254" max="16384" width="6.7109375" style="453" hidden="1"/>
  </cols>
  <sheetData>
    <row r="1" spans="1:253" ht="33.75" customHeight="1">
      <c r="A1" s="451" t="s">
        <v>476</v>
      </c>
      <c r="B1" s="451"/>
      <c r="C1" s="451"/>
      <c r="D1" s="451"/>
      <c r="E1" s="452"/>
    </row>
    <row r="2" spans="1:253" ht="15.75" thickBot="1">
      <c r="A2" s="455" t="s">
        <v>458</v>
      </c>
      <c r="B2" s="455"/>
      <c r="C2" s="455"/>
      <c r="D2" s="455"/>
      <c r="F2" s="456" t="str">
        <f ca="1">IF(COUNTBLANK($F$3:$F$46)=44,"НОРМА","ОШИБКИ")</f>
        <v>НОРМА</v>
      </c>
      <c r="IR2" s="457" t="str">
        <f ca="1">IF(COUNTBLANK($F$3:$F$46)=44,"НОРМА","ОШИБКИ")</f>
        <v>НОРМА</v>
      </c>
    </row>
    <row r="3" spans="1:253" ht="29.45" customHeight="1" thickBot="1">
      <c r="A3" s="458" t="s">
        <v>301</v>
      </c>
      <c r="B3" s="458"/>
      <c r="C3" s="458"/>
      <c r="D3" s="458"/>
      <c r="F3" s="459" t="str">
        <f ca="1">IF(RIGHT(CELL("имяфайла",$A$1),LEN(CELL("имяфайла",$A$1))-SEARCH("]",CELL("имяфайла",$A$1)))&lt;&gt;"3","название листа нельзя менять","")</f>
        <v/>
      </c>
      <c r="IR3" s="457"/>
      <c r="IS3" s="453"/>
    </row>
    <row r="4" spans="1:253" ht="40.5" customHeight="1" thickBot="1">
      <c r="A4" s="460" t="s">
        <v>159</v>
      </c>
      <c r="B4" s="461" t="s">
        <v>302</v>
      </c>
      <c r="C4" s="460" t="s">
        <v>389</v>
      </c>
      <c r="D4" s="460" t="s">
        <v>162</v>
      </c>
      <c r="IR4" s="457"/>
    </row>
    <row r="5" spans="1:253" ht="19.899999999999999" customHeight="1" thickBot="1">
      <c r="A5" s="460">
        <v>1</v>
      </c>
      <c r="B5" s="460">
        <v>2</v>
      </c>
      <c r="C5" s="461">
        <v>3</v>
      </c>
      <c r="D5" s="460">
        <v>4</v>
      </c>
      <c r="IR5" s="457"/>
    </row>
    <row r="6" spans="1:253" ht="20.100000000000001" customHeight="1" thickBot="1">
      <c r="A6" s="462" t="s">
        <v>303</v>
      </c>
      <c r="B6" s="462" t="s">
        <v>178</v>
      </c>
      <c r="C6" s="414"/>
      <c r="D6" s="415"/>
      <c r="E6" s="463"/>
      <c r="F6" s="464" t="str">
        <f>IF(AND($G6="",$H6="",$I6=""),"",$G6 &amp; "|" &amp; $H6 &amp; "|" &amp; $I6)</f>
        <v/>
      </c>
      <c r="G6" s="557" t="str">
        <f t="shared" ref="G6:G46" si="0">IF(ISTEXT($C6),$C6&amp;" не число в графе 3",IF($C6&lt;0,$C6&amp;" меньше нуля",IF($C6=ROUND($C6,0),"",$C6&amp;" не целое число  в графе 3")))</f>
        <v/>
      </c>
      <c r="H6" s="557" t="str">
        <f>IF(ISTEXT($D6),$D6&amp;" не число",IF(OR($D6&lt;0,$D6&gt;1),$D6&amp;" вне интервала допустимых значений",IF($D6=ROUND($D6,3),"",$D6&amp;" больше 3 знаков после запятой")))</f>
        <v/>
      </c>
      <c r="I6" s="557" t="str">
        <f t="shared" ref="I6:I46" si="1">IF(AND($D6&gt;0,$C6=0)," % от чего в графе 4","")</f>
        <v/>
      </c>
      <c r="R6" s="463"/>
      <c r="S6" s="463"/>
      <c r="T6" s="463"/>
      <c r="U6" s="463"/>
      <c r="V6" s="463"/>
      <c r="W6" s="463"/>
      <c r="X6" s="463"/>
      <c r="Y6" s="463"/>
      <c r="Z6" s="463"/>
      <c r="AA6" s="463"/>
      <c r="AB6" s="463"/>
      <c r="AC6" s="463"/>
      <c r="AD6" s="463"/>
      <c r="AE6" s="463"/>
      <c r="AF6" s="463"/>
      <c r="AG6" s="463"/>
      <c r="AH6" s="463"/>
      <c r="AI6" s="463"/>
      <c r="AJ6" s="463"/>
      <c r="AK6" s="463"/>
      <c r="AL6" s="463"/>
      <c r="AM6" s="463"/>
      <c r="AN6" s="463"/>
      <c r="AO6" s="463"/>
      <c r="AP6" s="463"/>
      <c r="AQ6" s="463"/>
      <c r="AR6" s="463"/>
      <c r="AS6" s="463"/>
      <c r="AT6" s="463"/>
      <c r="AU6" s="463"/>
      <c r="AV6" s="463"/>
      <c r="AW6" s="463"/>
      <c r="AX6" s="463"/>
      <c r="AY6" s="463"/>
      <c r="AZ6" s="463"/>
      <c r="BA6" s="463"/>
      <c r="BB6" s="463"/>
      <c r="BC6" s="463"/>
      <c r="BD6" s="463"/>
      <c r="BE6" s="463"/>
      <c r="BF6" s="463"/>
      <c r="BG6" s="463"/>
      <c r="BH6" s="463"/>
      <c r="BI6" s="463"/>
      <c r="BJ6" s="463"/>
      <c r="BK6" s="463"/>
      <c r="BL6" s="463"/>
      <c r="BM6" s="463"/>
      <c r="BN6" s="463"/>
      <c r="BO6" s="463"/>
      <c r="BP6" s="463"/>
      <c r="BQ6" s="463"/>
      <c r="BR6" s="463"/>
      <c r="BS6" s="463"/>
      <c r="BT6" s="463"/>
      <c r="BU6" s="463"/>
      <c r="BV6" s="463"/>
      <c r="BW6" s="463"/>
      <c r="BX6" s="463"/>
      <c r="BY6" s="463"/>
      <c r="BZ6" s="463"/>
      <c r="CA6" s="463"/>
      <c r="CB6" s="463"/>
      <c r="CC6" s="463"/>
      <c r="CD6" s="463"/>
      <c r="CE6" s="463"/>
      <c r="CF6" s="463"/>
      <c r="CG6" s="463"/>
      <c r="CH6" s="463"/>
      <c r="CI6" s="463"/>
      <c r="CJ6" s="463"/>
      <c r="CK6" s="463"/>
      <c r="CL6" s="463"/>
      <c r="CM6" s="463"/>
      <c r="CN6" s="463"/>
      <c r="CO6" s="463"/>
      <c r="CP6" s="463"/>
      <c r="CQ6" s="463"/>
      <c r="CR6" s="463"/>
      <c r="CS6" s="463"/>
      <c r="CT6" s="463"/>
      <c r="CU6" s="463"/>
      <c r="CV6" s="463"/>
      <c r="CW6" s="463"/>
      <c r="CX6" s="463"/>
      <c r="CY6" s="463"/>
      <c r="CZ6" s="463"/>
      <c r="DA6" s="463"/>
      <c r="DB6" s="463"/>
      <c r="DC6" s="463"/>
      <c r="IR6" s="457"/>
    </row>
    <row r="7" spans="1:253" ht="19.899999999999999" customHeight="1" thickBot="1">
      <c r="A7" s="462" t="s">
        <v>304</v>
      </c>
      <c r="B7" s="462" t="s">
        <v>180</v>
      </c>
      <c r="C7" s="414"/>
      <c r="D7" s="415"/>
      <c r="E7" s="463"/>
      <c r="F7" s="464" t="str">
        <f>IF(AND($G7="",$H7="",$I7=""),"",$G7 &amp; "|" &amp; $H7 &amp; "|" &amp; $I7)</f>
        <v/>
      </c>
      <c r="G7" s="557" t="str">
        <f t="shared" si="0"/>
        <v/>
      </c>
      <c r="H7" s="557" t="str">
        <f>IF(ISTEXT($D7),$D7&amp;" не число",IF(OR($D7&lt;0,$D7&gt;1),$D7&amp;" вне интервала допустимых значений",IF($D7=ROUND($D7,3),"",$D7&amp;" больше 3 знаков после запятой")))</f>
        <v/>
      </c>
      <c r="I7" s="557" t="str">
        <f t="shared" si="1"/>
        <v/>
      </c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3"/>
      <c r="AD7" s="463"/>
      <c r="AE7" s="463"/>
      <c r="AF7" s="463"/>
      <c r="AG7" s="463"/>
      <c r="AH7" s="463"/>
      <c r="AI7" s="463"/>
      <c r="AJ7" s="463"/>
      <c r="AK7" s="463"/>
      <c r="AL7" s="463"/>
      <c r="AM7" s="463"/>
      <c r="AN7" s="463"/>
      <c r="AO7" s="463"/>
      <c r="AP7" s="463"/>
      <c r="AQ7" s="463"/>
      <c r="AR7" s="463"/>
      <c r="AS7" s="463"/>
      <c r="AT7" s="463"/>
      <c r="AU7" s="463"/>
      <c r="AV7" s="463"/>
      <c r="AW7" s="463"/>
      <c r="AX7" s="463"/>
      <c r="AY7" s="463"/>
      <c r="AZ7" s="463"/>
      <c r="BA7" s="463"/>
      <c r="BB7" s="463"/>
      <c r="BC7" s="463"/>
      <c r="BD7" s="463"/>
      <c r="BE7" s="463"/>
      <c r="BF7" s="463"/>
      <c r="BG7" s="463"/>
      <c r="BH7" s="463"/>
      <c r="BI7" s="463"/>
      <c r="BJ7" s="463"/>
      <c r="BK7" s="463"/>
      <c r="BL7" s="463"/>
      <c r="BM7" s="463"/>
      <c r="BN7" s="463"/>
      <c r="BO7" s="463"/>
      <c r="BP7" s="463"/>
      <c r="BQ7" s="463"/>
      <c r="BR7" s="463"/>
      <c r="BS7" s="463"/>
      <c r="BT7" s="463"/>
      <c r="BU7" s="463"/>
      <c r="BV7" s="463"/>
      <c r="BW7" s="463"/>
      <c r="BX7" s="463"/>
      <c r="BY7" s="463"/>
      <c r="BZ7" s="463"/>
      <c r="CA7" s="463"/>
      <c r="CB7" s="463"/>
      <c r="CC7" s="463"/>
      <c r="CD7" s="463"/>
      <c r="CE7" s="463"/>
      <c r="CF7" s="463"/>
      <c r="CG7" s="463"/>
      <c r="CH7" s="463"/>
      <c r="CI7" s="463"/>
      <c r="CJ7" s="463"/>
      <c r="CK7" s="463"/>
      <c r="CL7" s="463"/>
      <c r="CM7" s="463"/>
      <c r="CN7" s="463"/>
      <c r="CO7" s="463"/>
      <c r="CP7" s="463"/>
      <c r="CQ7" s="463"/>
      <c r="CR7" s="463"/>
      <c r="CS7" s="463"/>
      <c r="CT7" s="463"/>
      <c r="CU7" s="463"/>
      <c r="CV7" s="463"/>
      <c r="CW7" s="463"/>
      <c r="CX7" s="463"/>
      <c r="CY7" s="463"/>
      <c r="CZ7" s="463"/>
      <c r="DA7" s="463"/>
      <c r="DB7" s="463"/>
      <c r="DC7" s="463"/>
      <c r="IR7" s="546">
        <f ca="1">IF($IR$2="ОШИБКИ",1,0)</f>
        <v>0</v>
      </c>
    </row>
    <row r="8" spans="1:253" ht="30.75" thickBot="1">
      <c r="A8" s="462" t="s">
        <v>305</v>
      </c>
      <c r="B8" s="462" t="s">
        <v>213</v>
      </c>
      <c r="C8" s="414"/>
      <c r="D8" s="415"/>
      <c r="E8" s="463"/>
      <c r="F8" s="464" t="str">
        <f t="shared" ref="F8:F46" si="2">IF(AND($G8="",$H8="",$I8=""),"",$G8 &amp; "|" &amp; $H8 &amp; "|" &amp; $I8)</f>
        <v/>
      </c>
      <c r="G8" s="557" t="str">
        <f t="shared" si="0"/>
        <v/>
      </c>
      <c r="H8" s="557" t="str">
        <f>IF(ISTEXT($D8),$D8&amp;" не число",IF(OR($D8&lt;0,$D8&gt;1),$D8&amp;" вне интервала допустимых значений",IF($D8=ROUND($D8,3),"",$D8&amp;" больше 3 знаков после запятой")))</f>
        <v/>
      </c>
      <c r="I8" s="557" t="str">
        <f>IF(AND($D8&gt;0,$C8=0)," % от чего в графе 4","")</f>
        <v/>
      </c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3"/>
      <c r="AH8" s="463"/>
      <c r="AI8" s="463"/>
      <c r="AJ8" s="463"/>
      <c r="AK8" s="463"/>
      <c r="AL8" s="463"/>
      <c r="AM8" s="463"/>
      <c r="AN8" s="463"/>
      <c r="AO8" s="463"/>
      <c r="AP8" s="463"/>
      <c r="AQ8" s="463"/>
      <c r="AR8" s="463"/>
      <c r="AS8" s="463"/>
      <c r="AT8" s="463"/>
      <c r="AU8" s="463"/>
      <c r="AV8" s="463"/>
      <c r="AW8" s="463"/>
      <c r="AX8" s="463"/>
      <c r="AY8" s="463"/>
      <c r="AZ8" s="463"/>
      <c r="BA8" s="463"/>
      <c r="BB8" s="463"/>
      <c r="BC8" s="463"/>
      <c r="BD8" s="463"/>
      <c r="BE8" s="463"/>
      <c r="BF8" s="463"/>
      <c r="BG8" s="463"/>
      <c r="BH8" s="463"/>
      <c r="BI8" s="463"/>
      <c r="BJ8" s="463"/>
      <c r="BK8" s="463"/>
      <c r="BL8" s="463"/>
      <c r="BM8" s="463"/>
      <c r="BN8" s="463"/>
      <c r="BO8" s="463"/>
      <c r="BP8" s="463"/>
      <c r="BQ8" s="463"/>
      <c r="BR8" s="463"/>
      <c r="BS8" s="463"/>
      <c r="BT8" s="463"/>
      <c r="BU8" s="463"/>
      <c r="BV8" s="463"/>
      <c r="BW8" s="463"/>
      <c r="BX8" s="463"/>
      <c r="BY8" s="463"/>
      <c r="BZ8" s="463"/>
      <c r="CA8" s="463"/>
      <c r="CB8" s="463"/>
      <c r="CC8" s="463"/>
      <c r="CD8" s="463"/>
      <c r="CE8" s="463"/>
      <c r="CF8" s="463"/>
      <c r="CG8" s="463"/>
      <c r="CH8" s="463"/>
      <c r="CI8" s="463"/>
      <c r="CJ8" s="463"/>
      <c r="CK8" s="463"/>
      <c r="CL8" s="463"/>
      <c r="CM8" s="463"/>
      <c r="CN8" s="463"/>
      <c r="CO8" s="463"/>
      <c r="CP8" s="463"/>
      <c r="CQ8" s="463"/>
      <c r="CR8" s="463"/>
      <c r="CS8" s="463"/>
      <c r="CT8" s="463"/>
      <c r="CU8" s="463"/>
      <c r="CV8" s="463"/>
      <c r="CW8" s="463"/>
      <c r="CX8" s="463"/>
      <c r="CY8" s="463"/>
      <c r="CZ8" s="463"/>
      <c r="DA8" s="463"/>
      <c r="DB8" s="463"/>
      <c r="DC8" s="463"/>
      <c r="IS8" s="457"/>
    </row>
    <row r="9" spans="1:253" ht="30.75" thickBot="1">
      <c r="A9" s="462" t="s">
        <v>306</v>
      </c>
      <c r="B9" s="462" t="s">
        <v>214</v>
      </c>
      <c r="C9" s="414"/>
      <c r="D9" s="415"/>
      <c r="E9" s="463"/>
      <c r="F9" s="464" t="str">
        <f t="shared" si="2"/>
        <v/>
      </c>
      <c r="G9" s="557" t="str">
        <f t="shared" si="0"/>
        <v/>
      </c>
      <c r="H9" s="557" t="str">
        <f t="shared" ref="H9:H46" si="3">IF(ISTEXT($D9),$D9&amp;" не число",IF(OR($D9&lt;0,$D9&gt;1),$D9&amp;" вне интервала допустимых значений",IF($D9=ROUND($D9,3),"",$D9&amp;" больше 3 знаков после запятой")))</f>
        <v/>
      </c>
      <c r="I9" s="557" t="str">
        <f t="shared" si="1"/>
        <v/>
      </c>
      <c r="R9" s="463"/>
      <c r="S9" s="463"/>
      <c r="T9" s="463"/>
      <c r="U9" s="463"/>
      <c r="V9" s="463"/>
      <c r="W9" s="463"/>
      <c r="X9" s="463"/>
      <c r="Y9" s="463"/>
      <c r="Z9" s="463"/>
      <c r="AA9" s="463"/>
      <c r="AB9" s="463"/>
      <c r="AC9" s="463"/>
      <c r="AD9" s="463"/>
      <c r="AE9" s="463"/>
      <c r="AF9" s="463"/>
      <c r="AG9" s="463"/>
      <c r="AH9" s="463"/>
      <c r="AI9" s="463"/>
      <c r="AJ9" s="463"/>
      <c r="AK9" s="463"/>
      <c r="AL9" s="463"/>
      <c r="AM9" s="463"/>
      <c r="AN9" s="463"/>
      <c r="AO9" s="463"/>
      <c r="AP9" s="463"/>
      <c r="AQ9" s="463"/>
      <c r="AR9" s="463"/>
      <c r="AS9" s="463"/>
      <c r="AT9" s="463"/>
      <c r="AU9" s="463"/>
      <c r="AV9" s="463"/>
      <c r="AW9" s="463"/>
      <c r="AX9" s="463"/>
      <c r="AY9" s="463"/>
      <c r="AZ9" s="463"/>
      <c r="BA9" s="463"/>
      <c r="BB9" s="463"/>
      <c r="BC9" s="463"/>
      <c r="BD9" s="463"/>
      <c r="BE9" s="463"/>
      <c r="BF9" s="463"/>
      <c r="BG9" s="463"/>
      <c r="BH9" s="463"/>
      <c r="BI9" s="463"/>
      <c r="BJ9" s="463"/>
      <c r="BK9" s="463"/>
      <c r="BL9" s="463"/>
      <c r="BM9" s="463"/>
      <c r="BN9" s="463"/>
      <c r="BO9" s="463"/>
      <c r="BP9" s="463"/>
      <c r="BQ9" s="463"/>
      <c r="BR9" s="463"/>
      <c r="BS9" s="463"/>
      <c r="BT9" s="463"/>
      <c r="BU9" s="463"/>
      <c r="BV9" s="463"/>
      <c r="BW9" s="463"/>
      <c r="BX9" s="463"/>
      <c r="BY9" s="463"/>
      <c r="BZ9" s="463"/>
      <c r="CA9" s="463"/>
      <c r="CB9" s="463"/>
      <c r="CC9" s="463"/>
      <c r="CD9" s="463"/>
      <c r="CE9" s="463"/>
      <c r="CF9" s="463"/>
      <c r="CG9" s="463"/>
      <c r="CH9" s="463"/>
      <c r="CI9" s="463"/>
      <c r="CJ9" s="463"/>
      <c r="CK9" s="463"/>
      <c r="CL9" s="463"/>
      <c r="CM9" s="463"/>
      <c r="CN9" s="463"/>
      <c r="CO9" s="463"/>
      <c r="CP9" s="463"/>
      <c r="CQ9" s="463"/>
      <c r="CR9" s="463"/>
      <c r="CS9" s="463"/>
      <c r="CT9" s="463"/>
      <c r="CU9" s="463"/>
      <c r="CV9" s="463"/>
      <c r="CW9" s="463"/>
      <c r="CX9" s="463"/>
      <c r="CY9" s="463"/>
      <c r="CZ9" s="463"/>
      <c r="DA9" s="463"/>
      <c r="DB9" s="463"/>
      <c r="DC9" s="463"/>
      <c r="IS9" s="457"/>
    </row>
    <row r="10" spans="1:253" ht="30.75" thickBot="1">
      <c r="A10" s="462" t="s">
        <v>307</v>
      </c>
      <c r="B10" s="462" t="s">
        <v>215</v>
      </c>
      <c r="C10" s="414"/>
      <c r="D10" s="415"/>
      <c r="E10" s="463"/>
      <c r="F10" s="464" t="str">
        <f t="shared" si="2"/>
        <v/>
      </c>
      <c r="G10" s="557" t="str">
        <f t="shared" si="0"/>
        <v/>
      </c>
      <c r="H10" s="557" t="str">
        <f t="shared" si="3"/>
        <v/>
      </c>
      <c r="I10" s="557" t="str">
        <f t="shared" si="1"/>
        <v/>
      </c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  <c r="AI10" s="463"/>
      <c r="AJ10" s="463"/>
      <c r="AK10" s="463"/>
      <c r="AL10" s="463"/>
      <c r="AM10" s="463"/>
      <c r="AN10" s="463"/>
      <c r="AO10" s="463"/>
      <c r="AP10" s="463"/>
      <c r="AQ10" s="463"/>
      <c r="AR10" s="463"/>
      <c r="AS10" s="463"/>
      <c r="AT10" s="463"/>
      <c r="AU10" s="463"/>
      <c r="AV10" s="463"/>
      <c r="AW10" s="463"/>
      <c r="AX10" s="463"/>
      <c r="AY10" s="463"/>
      <c r="AZ10" s="463"/>
      <c r="BA10" s="463"/>
      <c r="BB10" s="463"/>
      <c r="BC10" s="463"/>
      <c r="BD10" s="463"/>
      <c r="BE10" s="463"/>
      <c r="BF10" s="463"/>
      <c r="BG10" s="463"/>
      <c r="BH10" s="463"/>
      <c r="BI10" s="463"/>
      <c r="BJ10" s="463"/>
      <c r="BK10" s="463"/>
      <c r="BL10" s="463"/>
      <c r="BM10" s="463"/>
      <c r="BN10" s="463"/>
      <c r="BO10" s="463"/>
      <c r="BP10" s="463"/>
      <c r="BQ10" s="463"/>
      <c r="BR10" s="463"/>
      <c r="BS10" s="463"/>
      <c r="BT10" s="463"/>
      <c r="BU10" s="463"/>
      <c r="BV10" s="463"/>
      <c r="BW10" s="463"/>
      <c r="BX10" s="463"/>
      <c r="BY10" s="463"/>
      <c r="BZ10" s="463"/>
      <c r="CA10" s="463"/>
      <c r="CB10" s="463"/>
      <c r="CC10" s="463"/>
      <c r="CD10" s="463"/>
      <c r="CE10" s="463"/>
      <c r="CF10" s="463"/>
      <c r="CG10" s="463"/>
      <c r="CH10" s="463"/>
      <c r="CI10" s="463"/>
      <c r="CJ10" s="463"/>
      <c r="CK10" s="463"/>
      <c r="CL10" s="463"/>
      <c r="CM10" s="463"/>
      <c r="CN10" s="463"/>
      <c r="CO10" s="463"/>
      <c r="CP10" s="463"/>
      <c r="CQ10" s="463"/>
      <c r="CR10" s="463"/>
      <c r="CS10" s="463"/>
      <c r="CT10" s="463"/>
      <c r="CU10" s="463"/>
      <c r="CV10" s="463"/>
      <c r="CW10" s="463"/>
      <c r="CX10" s="463"/>
      <c r="CY10" s="463"/>
      <c r="CZ10" s="463"/>
      <c r="DA10" s="463"/>
      <c r="DB10" s="463"/>
      <c r="DC10" s="463"/>
      <c r="IS10" s="457"/>
    </row>
    <row r="11" spans="1:253" ht="30.75" thickBot="1">
      <c r="A11" s="462" t="s">
        <v>308</v>
      </c>
      <c r="B11" s="462" t="s">
        <v>216</v>
      </c>
      <c r="C11" s="414"/>
      <c r="D11" s="415"/>
      <c r="E11" s="463"/>
      <c r="F11" s="464" t="str">
        <f t="shared" si="2"/>
        <v/>
      </c>
      <c r="G11" s="557" t="str">
        <f t="shared" si="0"/>
        <v/>
      </c>
      <c r="H11" s="557" t="str">
        <f t="shared" si="3"/>
        <v/>
      </c>
      <c r="I11" s="557" t="str">
        <f t="shared" si="1"/>
        <v/>
      </c>
      <c r="R11" s="463"/>
      <c r="S11" s="463"/>
      <c r="T11" s="463"/>
      <c r="U11" s="463"/>
      <c r="V11" s="463"/>
      <c r="W11" s="463"/>
      <c r="X11" s="463"/>
      <c r="Y11" s="463"/>
      <c r="Z11" s="463"/>
      <c r="AA11" s="463"/>
      <c r="AB11" s="463"/>
      <c r="AC11" s="463"/>
      <c r="AD11" s="463"/>
      <c r="AE11" s="463"/>
      <c r="AF11" s="463"/>
      <c r="AG11" s="463"/>
      <c r="AH11" s="463"/>
      <c r="AI11" s="463"/>
      <c r="AJ11" s="463"/>
      <c r="AK11" s="463"/>
      <c r="AL11" s="463"/>
      <c r="AM11" s="463"/>
      <c r="AN11" s="463"/>
      <c r="AO11" s="463"/>
      <c r="AP11" s="463"/>
      <c r="AQ11" s="463"/>
      <c r="AR11" s="463"/>
      <c r="AS11" s="463"/>
      <c r="AT11" s="463"/>
      <c r="AU11" s="463"/>
      <c r="AV11" s="463"/>
      <c r="AW11" s="463"/>
      <c r="AX11" s="463"/>
      <c r="AY11" s="463"/>
      <c r="AZ11" s="463"/>
      <c r="BA11" s="463"/>
      <c r="BB11" s="463"/>
      <c r="BC11" s="463"/>
      <c r="BD11" s="463"/>
      <c r="BE11" s="463"/>
      <c r="BF11" s="463"/>
      <c r="BG11" s="463"/>
      <c r="BH11" s="463"/>
      <c r="BI11" s="463"/>
      <c r="BJ11" s="463"/>
      <c r="BK11" s="463"/>
      <c r="BL11" s="463"/>
      <c r="BM11" s="463"/>
      <c r="BN11" s="463"/>
      <c r="BO11" s="463"/>
      <c r="BP11" s="463"/>
      <c r="BQ11" s="463"/>
      <c r="BR11" s="463"/>
      <c r="BS11" s="463"/>
      <c r="BT11" s="463"/>
      <c r="BU11" s="463"/>
      <c r="BV11" s="463"/>
      <c r="BW11" s="463"/>
      <c r="BX11" s="463"/>
      <c r="BY11" s="463"/>
      <c r="BZ11" s="463"/>
      <c r="CA11" s="463"/>
      <c r="CB11" s="463"/>
      <c r="CC11" s="463"/>
      <c r="CD11" s="463"/>
      <c r="CE11" s="463"/>
      <c r="CF11" s="463"/>
      <c r="CG11" s="463"/>
      <c r="CH11" s="463"/>
      <c r="CI11" s="463"/>
      <c r="CJ11" s="463"/>
      <c r="CK11" s="463"/>
      <c r="CL11" s="463"/>
      <c r="CM11" s="463"/>
      <c r="CN11" s="463"/>
      <c r="CO11" s="463"/>
      <c r="CP11" s="463"/>
      <c r="CQ11" s="463"/>
      <c r="CR11" s="463"/>
      <c r="CS11" s="463"/>
      <c r="CT11" s="463"/>
      <c r="CU11" s="463"/>
      <c r="CV11" s="463"/>
      <c r="CW11" s="463"/>
      <c r="CX11" s="463"/>
      <c r="CY11" s="463"/>
      <c r="CZ11" s="463"/>
      <c r="DA11" s="463"/>
      <c r="DB11" s="463"/>
      <c r="DC11" s="463"/>
      <c r="IS11" s="457"/>
    </row>
    <row r="12" spans="1:253" ht="30.75" thickBot="1">
      <c r="A12" s="462" t="s">
        <v>309</v>
      </c>
      <c r="B12" s="462" t="s">
        <v>217</v>
      </c>
      <c r="C12" s="414"/>
      <c r="D12" s="415"/>
      <c r="E12" s="463"/>
      <c r="F12" s="464" t="str">
        <f t="shared" si="2"/>
        <v/>
      </c>
      <c r="G12" s="557" t="str">
        <f t="shared" si="0"/>
        <v/>
      </c>
      <c r="H12" s="557" t="str">
        <f t="shared" si="3"/>
        <v/>
      </c>
      <c r="I12" s="557" t="str">
        <f t="shared" si="1"/>
        <v/>
      </c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3"/>
      <c r="AL12" s="463"/>
      <c r="AM12" s="463"/>
      <c r="AN12" s="463"/>
      <c r="AO12" s="463"/>
      <c r="AP12" s="463"/>
      <c r="AQ12" s="463"/>
      <c r="AR12" s="463"/>
      <c r="AS12" s="463"/>
      <c r="AT12" s="463"/>
      <c r="AU12" s="463"/>
      <c r="AV12" s="463"/>
      <c r="AW12" s="463"/>
      <c r="AX12" s="463"/>
      <c r="AY12" s="463"/>
      <c r="AZ12" s="463"/>
      <c r="BA12" s="463"/>
      <c r="BB12" s="463"/>
      <c r="BC12" s="463"/>
      <c r="BD12" s="463"/>
      <c r="BE12" s="463"/>
      <c r="BF12" s="463"/>
      <c r="BG12" s="463"/>
      <c r="BH12" s="463"/>
      <c r="BI12" s="463"/>
      <c r="BJ12" s="463"/>
      <c r="BK12" s="463"/>
      <c r="BL12" s="463"/>
      <c r="BM12" s="463"/>
      <c r="BN12" s="463"/>
      <c r="BO12" s="463"/>
      <c r="BP12" s="463"/>
      <c r="BQ12" s="463"/>
      <c r="BR12" s="463"/>
      <c r="BS12" s="463"/>
      <c r="BT12" s="463"/>
      <c r="BU12" s="463"/>
      <c r="BV12" s="463"/>
      <c r="BW12" s="463"/>
      <c r="BX12" s="463"/>
      <c r="BY12" s="463"/>
      <c r="BZ12" s="463"/>
      <c r="CA12" s="463"/>
      <c r="CB12" s="463"/>
      <c r="CC12" s="463"/>
      <c r="CD12" s="463"/>
      <c r="CE12" s="463"/>
      <c r="CF12" s="463"/>
      <c r="CG12" s="463"/>
      <c r="CH12" s="463"/>
      <c r="CI12" s="463"/>
      <c r="CJ12" s="463"/>
      <c r="CK12" s="463"/>
      <c r="CL12" s="463"/>
      <c r="CM12" s="463"/>
      <c r="CN12" s="463"/>
      <c r="CO12" s="463"/>
      <c r="CP12" s="463"/>
      <c r="CQ12" s="463"/>
      <c r="CR12" s="463"/>
      <c r="CS12" s="463"/>
      <c r="CT12" s="463"/>
      <c r="CU12" s="463"/>
      <c r="CV12" s="463"/>
      <c r="CW12" s="463"/>
      <c r="CX12" s="463"/>
      <c r="CY12" s="463"/>
      <c r="CZ12" s="463"/>
      <c r="DA12" s="463"/>
      <c r="DB12" s="463"/>
      <c r="DC12" s="463"/>
      <c r="IS12" s="457"/>
    </row>
    <row r="13" spans="1:253" ht="30.75" thickBot="1">
      <c r="A13" s="462" t="s">
        <v>310</v>
      </c>
      <c r="B13" s="462" t="s">
        <v>218</v>
      </c>
      <c r="C13" s="414"/>
      <c r="D13" s="415"/>
      <c r="E13" s="463"/>
      <c r="F13" s="464" t="str">
        <f t="shared" si="2"/>
        <v/>
      </c>
      <c r="G13" s="557" t="str">
        <f t="shared" si="0"/>
        <v/>
      </c>
      <c r="H13" s="557" t="str">
        <f t="shared" si="3"/>
        <v/>
      </c>
      <c r="I13" s="557" t="str">
        <f t="shared" si="1"/>
        <v/>
      </c>
      <c r="R13" s="463"/>
      <c r="S13" s="463"/>
      <c r="T13" s="463"/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463"/>
      <c r="AF13" s="463"/>
      <c r="AG13" s="463"/>
      <c r="AH13" s="463"/>
      <c r="AI13" s="463"/>
      <c r="AJ13" s="463"/>
      <c r="AK13" s="463"/>
      <c r="AL13" s="463"/>
      <c r="AM13" s="463"/>
      <c r="AN13" s="463"/>
      <c r="AO13" s="463"/>
      <c r="AP13" s="463"/>
      <c r="AQ13" s="463"/>
      <c r="AR13" s="463"/>
      <c r="AS13" s="463"/>
      <c r="AT13" s="463"/>
      <c r="AU13" s="463"/>
      <c r="AV13" s="463"/>
      <c r="AW13" s="463"/>
      <c r="AX13" s="463"/>
      <c r="AY13" s="463"/>
      <c r="AZ13" s="463"/>
      <c r="BA13" s="463"/>
      <c r="BB13" s="463"/>
      <c r="BC13" s="463"/>
      <c r="BD13" s="463"/>
      <c r="BE13" s="463"/>
      <c r="BF13" s="463"/>
      <c r="BG13" s="463"/>
      <c r="BH13" s="463"/>
      <c r="BI13" s="463"/>
      <c r="BJ13" s="463"/>
      <c r="BK13" s="463"/>
      <c r="BL13" s="463"/>
      <c r="BM13" s="463"/>
      <c r="BN13" s="463"/>
      <c r="BO13" s="463"/>
      <c r="BP13" s="463"/>
      <c r="BQ13" s="463"/>
      <c r="BR13" s="463"/>
      <c r="BS13" s="463"/>
      <c r="BT13" s="463"/>
      <c r="BU13" s="463"/>
      <c r="BV13" s="463"/>
      <c r="BW13" s="463"/>
      <c r="BX13" s="463"/>
      <c r="BY13" s="463"/>
      <c r="BZ13" s="463"/>
      <c r="CA13" s="463"/>
      <c r="CB13" s="463"/>
      <c r="CC13" s="463"/>
      <c r="CD13" s="463"/>
      <c r="CE13" s="463"/>
      <c r="CF13" s="463"/>
      <c r="CG13" s="463"/>
      <c r="CH13" s="463"/>
      <c r="CI13" s="463"/>
      <c r="CJ13" s="463"/>
      <c r="CK13" s="463"/>
      <c r="CL13" s="463"/>
      <c r="CM13" s="463"/>
      <c r="CN13" s="463"/>
      <c r="CO13" s="463"/>
      <c r="CP13" s="463"/>
      <c r="CQ13" s="463"/>
      <c r="CR13" s="463"/>
      <c r="CS13" s="463"/>
      <c r="CT13" s="463"/>
      <c r="CU13" s="463"/>
      <c r="CV13" s="463"/>
      <c r="CW13" s="463"/>
      <c r="CX13" s="463"/>
      <c r="CY13" s="463"/>
      <c r="CZ13" s="463"/>
      <c r="DA13" s="463"/>
      <c r="DB13" s="463"/>
      <c r="DC13" s="463"/>
    </row>
    <row r="14" spans="1:253" ht="30.75" thickBot="1">
      <c r="A14" s="462" t="s">
        <v>311</v>
      </c>
      <c r="B14" s="462" t="s">
        <v>219</v>
      </c>
      <c r="C14" s="414"/>
      <c r="D14" s="415"/>
      <c r="E14" s="463"/>
      <c r="F14" s="464" t="str">
        <f t="shared" si="2"/>
        <v/>
      </c>
      <c r="G14" s="557" t="str">
        <f t="shared" si="0"/>
        <v/>
      </c>
      <c r="H14" s="557" t="str">
        <f t="shared" si="3"/>
        <v/>
      </c>
      <c r="I14" s="557" t="str">
        <f t="shared" si="1"/>
        <v/>
      </c>
      <c r="R14" s="463"/>
      <c r="S14" s="463"/>
      <c r="T14" s="463"/>
      <c r="U14" s="463"/>
      <c r="V14" s="463"/>
      <c r="W14" s="463"/>
      <c r="X14" s="463"/>
      <c r="Y14" s="463"/>
      <c r="Z14" s="463"/>
      <c r="AA14" s="463"/>
      <c r="AB14" s="463"/>
      <c r="AC14" s="463"/>
      <c r="AD14" s="463"/>
      <c r="AE14" s="463"/>
      <c r="AF14" s="463"/>
      <c r="AG14" s="463"/>
      <c r="AH14" s="463"/>
      <c r="AI14" s="463"/>
      <c r="AJ14" s="463"/>
      <c r="AK14" s="463"/>
      <c r="AL14" s="463"/>
      <c r="AM14" s="463"/>
      <c r="AN14" s="463"/>
      <c r="AO14" s="463"/>
      <c r="AP14" s="463"/>
      <c r="AQ14" s="463"/>
      <c r="AR14" s="463"/>
      <c r="AS14" s="463"/>
      <c r="AT14" s="463"/>
      <c r="AU14" s="463"/>
      <c r="AV14" s="463"/>
      <c r="AW14" s="463"/>
      <c r="AX14" s="463"/>
      <c r="AY14" s="463"/>
      <c r="AZ14" s="463"/>
      <c r="BA14" s="463"/>
      <c r="BB14" s="463"/>
      <c r="BC14" s="463"/>
      <c r="BD14" s="463"/>
      <c r="BE14" s="463"/>
      <c r="BF14" s="463"/>
      <c r="BG14" s="463"/>
      <c r="BH14" s="463"/>
      <c r="BI14" s="463"/>
      <c r="BJ14" s="463"/>
      <c r="BK14" s="463"/>
      <c r="BL14" s="463"/>
      <c r="BM14" s="463"/>
      <c r="BN14" s="463"/>
      <c r="BO14" s="463"/>
      <c r="BP14" s="463"/>
      <c r="BQ14" s="463"/>
      <c r="BR14" s="463"/>
      <c r="BS14" s="463"/>
      <c r="BT14" s="463"/>
      <c r="BU14" s="463"/>
      <c r="BV14" s="463"/>
      <c r="BW14" s="463"/>
      <c r="BX14" s="463"/>
      <c r="BY14" s="463"/>
      <c r="BZ14" s="463"/>
      <c r="CA14" s="463"/>
      <c r="CB14" s="463"/>
      <c r="CC14" s="463"/>
      <c r="CD14" s="463"/>
      <c r="CE14" s="463"/>
      <c r="CF14" s="463"/>
      <c r="CG14" s="463"/>
      <c r="CH14" s="463"/>
      <c r="CI14" s="463"/>
      <c r="CJ14" s="463"/>
      <c r="CK14" s="463"/>
      <c r="CL14" s="463"/>
      <c r="CM14" s="463"/>
      <c r="CN14" s="463"/>
      <c r="CO14" s="463"/>
      <c r="CP14" s="463"/>
      <c r="CQ14" s="463"/>
      <c r="CR14" s="463"/>
      <c r="CS14" s="463"/>
      <c r="CT14" s="463"/>
      <c r="CU14" s="463"/>
      <c r="CV14" s="463"/>
      <c r="CW14" s="463"/>
      <c r="CX14" s="463"/>
      <c r="CY14" s="463"/>
      <c r="CZ14" s="463"/>
      <c r="DA14" s="463"/>
      <c r="DB14" s="463"/>
      <c r="DC14" s="463"/>
    </row>
    <row r="15" spans="1:253" ht="30.75" thickBot="1">
      <c r="A15" s="462" t="s">
        <v>312</v>
      </c>
      <c r="B15" s="462" t="s">
        <v>220</v>
      </c>
      <c r="C15" s="414"/>
      <c r="D15" s="415"/>
      <c r="E15" s="463"/>
      <c r="F15" s="464" t="str">
        <f t="shared" si="2"/>
        <v/>
      </c>
      <c r="G15" s="557" t="str">
        <f t="shared" si="0"/>
        <v/>
      </c>
      <c r="H15" s="557" t="str">
        <f t="shared" si="3"/>
        <v/>
      </c>
      <c r="I15" s="557" t="str">
        <f t="shared" si="1"/>
        <v/>
      </c>
      <c r="R15" s="463"/>
      <c r="S15" s="463"/>
      <c r="T15" s="463"/>
      <c r="U15" s="463"/>
      <c r="V15" s="463"/>
      <c r="W15" s="463"/>
      <c r="X15" s="463"/>
      <c r="Y15" s="463"/>
      <c r="Z15" s="463"/>
      <c r="AA15" s="463"/>
      <c r="AB15" s="463"/>
      <c r="AC15" s="463"/>
      <c r="AD15" s="463"/>
      <c r="AE15" s="463"/>
      <c r="AF15" s="463"/>
      <c r="AG15" s="463"/>
      <c r="AH15" s="463"/>
      <c r="AI15" s="463"/>
      <c r="AJ15" s="463"/>
      <c r="AK15" s="463"/>
      <c r="AL15" s="463"/>
      <c r="AM15" s="463"/>
      <c r="AN15" s="463"/>
      <c r="AO15" s="463"/>
      <c r="AP15" s="463"/>
      <c r="AQ15" s="463"/>
      <c r="AR15" s="463"/>
      <c r="AS15" s="463"/>
      <c r="AT15" s="463"/>
      <c r="AU15" s="463"/>
      <c r="AV15" s="463"/>
      <c r="AW15" s="463"/>
      <c r="AX15" s="463"/>
      <c r="AY15" s="463"/>
      <c r="AZ15" s="463"/>
      <c r="BA15" s="463"/>
      <c r="BB15" s="463"/>
      <c r="BC15" s="463"/>
      <c r="BD15" s="463"/>
      <c r="BE15" s="463"/>
      <c r="BF15" s="463"/>
      <c r="BG15" s="463"/>
      <c r="BH15" s="463"/>
      <c r="BI15" s="463"/>
      <c r="BJ15" s="463"/>
      <c r="BK15" s="463"/>
      <c r="BL15" s="463"/>
      <c r="BM15" s="463"/>
      <c r="BN15" s="463"/>
      <c r="BO15" s="463"/>
      <c r="BP15" s="463"/>
      <c r="BQ15" s="463"/>
      <c r="BR15" s="463"/>
      <c r="BS15" s="463"/>
      <c r="BT15" s="463"/>
      <c r="BU15" s="463"/>
      <c r="BV15" s="463"/>
      <c r="BW15" s="463"/>
      <c r="BX15" s="463"/>
      <c r="BY15" s="463"/>
      <c r="BZ15" s="463"/>
      <c r="CA15" s="463"/>
      <c r="CB15" s="463"/>
      <c r="CC15" s="463"/>
      <c r="CD15" s="463"/>
      <c r="CE15" s="463"/>
      <c r="CF15" s="463"/>
      <c r="CG15" s="463"/>
      <c r="CH15" s="463"/>
      <c r="CI15" s="463"/>
      <c r="CJ15" s="463"/>
      <c r="CK15" s="463"/>
      <c r="CL15" s="463"/>
      <c r="CM15" s="463"/>
      <c r="CN15" s="463"/>
      <c r="CO15" s="463"/>
      <c r="CP15" s="463"/>
      <c r="CQ15" s="463"/>
      <c r="CR15" s="463"/>
      <c r="CS15" s="463"/>
      <c r="CT15" s="463"/>
      <c r="CU15" s="463"/>
      <c r="CV15" s="463"/>
      <c r="CW15" s="463"/>
      <c r="CX15" s="463"/>
      <c r="CY15" s="463"/>
      <c r="CZ15" s="463"/>
      <c r="DA15" s="463"/>
      <c r="DB15" s="463"/>
      <c r="DC15" s="463"/>
    </row>
    <row r="16" spans="1:253" ht="30.75" thickBot="1">
      <c r="A16" s="462" t="s">
        <v>313</v>
      </c>
      <c r="B16" s="462" t="s">
        <v>221</v>
      </c>
      <c r="C16" s="414"/>
      <c r="D16" s="415"/>
      <c r="E16" s="463"/>
      <c r="F16" s="464" t="str">
        <f t="shared" si="2"/>
        <v/>
      </c>
      <c r="G16" s="557" t="str">
        <f t="shared" si="0"/>
        <v/>
      </c>
      <c r="H16" s="557" t="str">
        <f t="shared" si="3"/>
        <v/>
      </c>
      <c r="I16" s="557" t="str">
        <f t="shared" si="1"/>
        <v/>
      </c>
      <c r="R16" s="463"/>
      <c r="S16" s="463"/>
      <c r="T16" s="463"/>
      <c r="U16" s="463"/>
      <c r="V16" s="463"/>
      <c r="W16" s="463"/>
      <c r="X16" s="463"/>
      <c r="Y16" s="463"/>
      <c r="Z16" s="463"/>
      <c r="AA16" s="463"/>
      <c r="AB16" s="463"/>
      <c r="AC16" s="463"/>
      <c r="AD16" s="463"/>
      <c r="AE16" s="463"/>
      <c r="AF16" s="463"/>
      <c r="AG16" s="463"/>
      <c r="AH16" s="463"/>
      <c r="AI16" s="463"/>
      <c r="AJ16" s="463"/>
      <c r="AK16" s="463"/>
      <c r="AL16" s="463"/>
      <c r="AM16" s="463"/>
      <c r="AN16" s="463"/>
      <c r="AO16" s="463"/>
      <c r="AP16" s="463"/>
      <c r="AQ16" s="463"/>
      <c r="AR16" s="463"/>
      <c r="AS16" s="463"/>
      <c r="AT16" s="463"/>
      <c r="AU16" s="463"/>
      <c r="AV16" s="463"/>
      <c r="AW16" s="463"/>
      <c r="AX16" s="463"/>
      <c r="AY16" s="463"/>
      <c r="AZ16" s="463"/>
      <c r="BA16" s="463"/>
      <c r="BB16" s="463"/>
      <c r="BC16" s="463"/>
      <c r="BD16" s="463"/>
      <c r="BE16" s="463"/>
      <c r="BF16" s="463"/>
      <c r="BG16" s="463"/>
      <c r="BH16" s="463"/>
      <c r="BI16" s="463"/>
      <c r="BJ16" s="463"/>
      <c r="BK16" s="463"/>
      <c r="BL16" s="463"/>
      <c r="BM16" s="463"/>
      <c r="BN16" s="463"/>
      <c r="BO16" s="463"/>
      <c r="BP16" s="463"/>
      <c r="BQ16" s="463"/>
      <c r="BR16" s="463"/>
      <c r="BS16" s="463"/>
      <c r="BT16" s="463"/>
      <c r="BU16" s="463"/>
      <c r="BV16" s="463"/>
      <c r="BW16" s="463"/>
      <c r="BX16" s="463"/>
      <c r="BY16" s="463"/>
      <c r="BZ16" s="463"/>
      <c r="CA16" s="463"/>
      <c r="CB16" s="463"/>
      <c r="CC16" s="463"/>
      <c r="CD16" s="463"/>
      <c r="CE16" s="463"/>
      <c r="CF16" s="463"/>
      <c r="CG16" s="463"/>
      <c r="CH16" s="463"/>
      <c r="CI16" s="463"/>
      <c r="CJ16" s="463"/>
      <c r="CK16" s="463"/>
      <c r="CL16" s="463"/>
      <c r="CM16" s="463"/>
      <c r="CN16" s="463"/>
      <c r="CO16" s="463"/>
      <c r="CP16" s="463"/>
      <c r="CQ16" s="463"/>
      <c r="CR16" s="463"/>
      <c r="CS16" s="463"/>
      <c r="CT16" s="463"/>
      <c r="CU16" s="463"/>
      <c r="CV16" s="463"/>
      <c r="CW16" s="463"/>
      <c r="CX16" s="463"/>
      <c r="CY16" s="463"/>
      <c r="CZ16" s="463"/>
      <c r="DA16" s="463"/>
      <c r="DB16" s="463"/>
      <c r="DC16" s="463"/>
    </row>
    <row r="17" spans="1:107" ht="30.75" thickBot="1">
      <c r="A17" s="462" t="s">
        <v>314</v>
      </c>
      <c r="B17" s="462" t="s">
        <v>222</v>
      </c>
      <c r="C17" s="414"/>
      <c r="D17" s="415"/>
      <c r="E17" s="463"/>
      <c r="F17" s="464" t="str">
        <f t="shared" si="2"/>
        <v/>
      </c>
      <c r="G17" s="557" t="str">
        <f t="shared" si="0"/>
        <v/>
      </c>
      <c r="H17" s="557" t="str">
        <f t="shared" si="3"/>
        <v/>
      </c>
      <c r="I17" s="557" t="str">
        <f t="shared" si="1"/>
        <v/>
      </c>
      <c r="R17" s="463"/>
      <c r="S17" s="463"/>
      <c r="T17" s="463"/>
      <c r="U17" s="463"/>
      <c r="V17" s="463"/>
      <c r="W17" s="463"/>
      <c r="X17" s="463"/>
      <c r="Y17" s="463"/>
      <c r="Z17" s="463"/>
      <c r="AA17" s="463"/>
      <c r="AB17" s="463"/>
      <c r="AC17" s="463"/>
      <c r="AD17" s="463"/>
      <c r="AE17" s="463"/>
      <c r="AF17" s="463"/>
      <c r="AG17" s="463"/>
      <c r="AH17" s="463"/>
      <c r="AI17" s="463"/>
      <c r="AJ17" s="463"/>
      <c r="AK17" s="463"/>
      <c r="AL17" s="463"/>
      <c r="AM17" s="463"/>
      <c r="AN17" s="463"/>
      <c r="AO17" s="463"/>
      <c r="AP17" s="463"/>
      <c r="AQ17" s="463"/>
      <c r="AR17" s="463"/>
      <c r="AS17" s="463"/>
      <c r="AT17" s="463"/>
      <c r="AU17" s="463"/>
      <c r="AV17" s="463"/>
      <c r="AW17" s="463"/>
      <c r="AX17" s="463"/>
      <c r="AY17" s="463"/>
      <c r="AZ17" s="463"/>
      <c r="BA17" s="463"/>
      <c r="BB17" s="463"/>
      <c r="BC17" s="463"/>
      <c r="BD17" s="463"/>
      <c r="BE17" s="463"/>
      <c r="BF17" s="463"/>
      <c r="BG17" s="463"/>
      <c r="BH17" s="463"/>
      <c r="BI17" s="463"/>
      <c r="BJ17" s="463"/>
      <c r="BK17" s="463"/>
      <c r="BL17" s="463"/>
      <c r="BM17" s="463"/>
      <c r="BN17" s="463"/>
      <c r="BO17" s="463"/>
      <c r="BP17" s="463"/>
      <c r="BQ17" s="463"/>
      <c r="BR17" s="463"/>
      <c r="BS17" s="463"/>
      <c r="BT17" s="463"/>
      <c r="BU17" s="463"/>
      <c r="BV17" s="463"/>
      <c r="BW17" s="463"/>
      <c r="BX17" s="463"/>
      <c r="BY17" s="463"/>
      <c r="BZ17" s="463"/>
      <c r="CA17" s="463"/>
      <c r="CB17" s="463"/>
      <c r="CC17" s="463"/>
      <c r="CD17" s="463"/>
      <c r="CE17" s="463"/>
      <c r="CF17" s="463"/>
      <c r="CG17" s="463"/>
      <c r="CH17" s="463"/>
      <c r="CI17" s="463"/>
      <c r="CJ17" s="463"/>
      <c r="CK17" s="463"/>
      <c r="CL17" s="463"/>
      <c r="CM17" s="463"/>
      <c r="CN17" s="463"/>
      <c r="CO17" s="463"/>
      <c r="CP17" s="463"/>
      <c r="CQ17" s="463"/>
      <c r="CR17" s="463"/>
      <c r="CS17" s="463"/>
      <c r="CT17" s="463"/>
      <c r="CU17" s="463"/>
      <c r="CV17" s="463"/>
      <c r="CW17" s="463"/>
      <c r="CX17" s="463"/>
      <c r="CY17" s="463"/>
      <c r="CZ17" s="463"/>
      <c r="DA17" s="463"/>
      <c r="DB17" s="463"/>
      <c r="DC17" s="463"/>
    </row>
    <row r="18" spans="1:107" ht="30.75" thickBot="1">
      <c r="A18" s="462" t="s">
        <v>318</v>
      </c>
      <c r="B18" s="462" t="s">
        <v>226</v>
      </c>
      <c r="C18" s="414"/>
      <c r="D18" s="415"/>
      <c r="E18" s="463"/>
      <c r="F18" s="464" t="str">
        <f t="shared" si="2"/>
        <v/>
      </c>
      <c r="G18" s="557" t="str">
        <f t="shared" si="0"/>
        <v/>
      </c>
      <c r="H18" s="557" t="str">
        <f t="shared" si="3"/>
        <v/>
      </c>
      <c r="I18" s="557" t="str">
        <f t="shared" si="1"/>
        <v/>
      </c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3"/>
      <c r="AO18" s="463"/>
      <c r="AP18" s="463"/>
      <c r="AQ18" s="463"/>
      <c r="AR18" s="463"/>
      <c r="AS18" s="463"/>
      <c r="AT18" s="463"/>
      <c r="AU18" s="463"/>
      <c r="AV18" s="463"/>
      <c r="AW18" s="463"/>
      <c r="AX18" s="463"/>
      <c r="AY18" s="463"/>
      <c r="AZ18" s="463"/>
      <c r="BA18" s="463"/>
      <c r="BB18" s="463"/>
      <c r="BC18" s="463"/>
      <c r="BD18" s="463"/>
      <c r="BE18" s="463"/>
      <c r="BF18" s="463"/>
      <c r="BG18" s="463"/>
      <c r="BH18" s="463"/>
      <c r="BI18" s="463"/>
      <c r="BJ18" s="463"/>
      <c r="BK18" s="463"/>
      <c r="BL18" s="463"/>
      <c r="BM18" s="463"/>
      <c r="BN18" s="463"/>
      <c r="BO18" s="463"/>
      <c r="BP18" s="463"/>
      <c r="BQ18" s="463"/>
      <c r="BR18" s="463"/>
      <c r="BS18" s="463"/>
      <c r="BT18" s="463"/>
      <c r="BU18" s="463"/>
      <c r="BV18" s="463"/>
      <c r="BW18" s="463"/>
      <c r="BX18" s="463"/>
      <c r="BY18" s="463"/>
      <c r="BZ18" s="463"/>
      <c r="CA18" s="463"/>
      <c r="CB18" s="463"/>
      <c r="CC18" s="463"/>
      <c r="CD18" s="463"/>
      <c r="CE18" s="463"/>
      <c r="CF18" s="463"/>
      <c r="CG18" s="463"/>
      <c r="CH18" s="463"/>
      <c r="CI18" s="463"/>
      <c r="CJ18" s="463"/>
      <c r="CK18" s="463"/>
      <c r="CL18" s="463"/>
      <c r="CM18" s="463"/>
      <c r="CN18" s="463"/>
      <c r="CO18" s="463"/>
      <c r="CP18" s="463"/>
      <c r="CQ18" s="463"/>
      <c r="CR18" s="463"/>
      <c r="CS18" s="463"/>
      <c r="CT18" s="463"/>
      <c r="CU18" s="463"/>
      <c r="CV18" s="463"/>
      <c r="CW18" s="463"/>
      <c r="CX18" s="463"/>
      <c r="CY18" s="463"/>
      <c r="CZ18" s="463"/>
      <c r="DA18" s="463"/>
      <c r="DB18" s="463"/>
      <c r="DC18" s="463"/>
    </row>
    <row r="19" spans="1:107" ht="45.75" thickBot="1">
      <c r="A19" s="462" t="s">
        <v>297</v>
      </c>
      <c r="B19" s="462" t="s">
        <v>298</v>
      </c>
      <c r="C19" s="414"/>
      <c r="D19" s="415"/>
      <c r="E19" s="463"/>
      <c r="F19" s="464" t="str">
        <f t="shared" si="2"/>
        <v/>
      </c>
      <c r="G19" s="557" t="str">
        <f t="shared" si="0"/>
        <v/>
      </c>
      <c r="H19" s="557" t="str">
        <f t="shared" si="3"/>
        <v/>
      </c>
      <c r="I19" s="557" t="str">
        <f t="shared" si="1"/>
        <v/>
      </c>
      <c r="R19" s="463"/>
      <c r="S19" s="463"/>
      <c r="T19" s="463"/>
      <c r="U19" s="463"/>
      <c r="V19" s="463"/>
      <c r="W19" s="463"/>
      <c r="X19" s="463"/>
      <c r="Y19" s="463"/>
      <c r="Z19" s="463"/>
      <c r="AA19" s="463"/>
      <c r="AB19" s="463"/>
      <c r="AC19" s="463"/>
      <c r="AD19" s="463"/>
      <c r="AE19" s="463"/>
      <c r="AF19" s="463"/>
      <c r="AG19" s="463"/>
      <c r="AH19" s="463"/>
      <c r="AI19" s="463"/>
      <c r="AJ19" s="463"/>
      <c r="AK19" s="463"/>
      <c r="AL19" s="463"/>
      <c r="AM19" s="463"/>
      <c r="AN19" s="463"/>
      <c r="AO19" s="463"/>
      <c r="AP19" s="463"/>
      <c r="AQ19" s="463"/>
      <c r="AR19" s="463"/>
      <c r="AS19" s="463"/>
      <c r="AT19" s="463"/>
      <c r="AU19" s="463"/>
      <c r="AV19" s="463"/>
      <c r="AW19" s="463"/>
      <c r="AX19" s="463"/>
      <c r="AY19" s="463"/>
      <c r="AZ19" s="463"/>
      <c r="BA19" s="463"/>
      <c r="BB19" s="463"/>
      <c r="BC19" s="463"/>
      <c r="BD19" s="463"/>
      <c r="BE19" s="463"/>
      <c r="BF19" s="463"/>
      <c r="BG19" s="463"/>
      <c r="BH19" s="463"/>
      <c r="BI19" s="463"/>
      <c r="BJ19" s="463"/>
      <c r="BK19" s="463"/>
      <c r="BL19" s="463"/>
      <c r="BM19" s="463"/>
      <c r="BN19" s="463"/>
      <c r="BO19" s="463"/>
      <c r="BP19" s="463"/>
      <c r="BQ19" s="463"/>
      <c r="BR19" s="463"/>
      <c r="BS19" s="463"/>
      <c r="BT19" s="463"/>
      <c r="BU19" s="463"/>
      <c r="BV19" s="463"/>
      <c r="BW19" s="463"/>
      <c r="BX19" s="463"/>
      <c r="BY19" s="463"/>
      <c r="BZ19" s="463"/>
      <c r="CA19" s="463"/>
      <c r="CB19" s="463"/>
      <c r="CC19" s="463"/>
      <c r="CD19" s="463"/>
      <c r="CE19" s="463"/>
      <c r="CF19" s="463"/>
      <c r="CG19" s="463"/>
      <c r="CH19" s="463"/>
      <c r="CI19" s="463"/>
      <c r="CJ19" s="463"/>
      <c r="CK19" s="463"/>
      <c r="CL19" s="463"/>
      <c r="CM19" s="463"/>
      <c r="CN19" s="463"/>
      <c r="CO19" s="463"/>
      <c r="CP19" s="463"/>
      <c r="CQ19" s="463"/>
      <c r="CR19" s="463"/>
      <c r="CS19" s="463"/>
      <c r="CT19" s="463"/>
      <c r="CU19" s="463"/>
      <c r="CV19" s="463"/>
      <c r="CW19" s="463"/>
      <c r="CX19" s="463"/>
      <c r="CY19" s="463"/>
      <c r="CZ19" s="463"/>
      <c r="DA19" s="463"/>
      <c r="DB19" s="463"/>
      <c r="DC19" s="463"/>
    </row>
    <row r="20" spans="1:107" ht="30.75" thickBot="1">
      <c r="A20" s="462" t="s">
        <v>315</v>
      </c>
      <c r="B20" s="462" t="s">
        <v>223</v>
      </c>
      <c r="C20" s="414"/>
      <c r="D20" s="415"/>
      <c r="E20" s="463"/>
      <c r="F20" s="464" t="str">
        <f t="shared" si="2"/>
        <v/>
      </c>
      <c r="G20" s="557" t="str">
        <f t="shared" si="0"/>
        <v/>
      </c>
      <c r="H20" s="557" t="str">
        <f t="shared" si="3"/>
        <v/>
      </c>
      <c r="I20" s="557" t="str">
        <f t="shared" si="1"/>
        <v/>
      </c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  <c r="AI20" s="463"/>
      <c r="AJ20" s="463"/>
      <c r="AK20" s="463"/>
      <c r="AL20" s="463"/>
      <c r="AM20" s="463"/>
      <c r="AN20" s="463"/>
      <c r="AO20" s="463"/>
      <c r="AP20" s="463"/>
      <c r="AQ20" s="463"/>
      <c r="AR20" s="463"/>
      <c r="AS20" s="463"/>
      <c r="AT20" s="463"/>
      <c r="AU20" s="463"/>
      <c r="AV20" s="463"/>
      <c r="AW20" s="463"/>
      <c r="AX20" s="463"/>
      <c r="AY20" s="463"/>
      <c r="AZ20" s="463"/>
      <c r="BA20" s="463"/>
      <c r="BB20" s="463"/>
      <c r="BC20" s="463"/>
      <c r="BD20" s="463"/>
      <c r="BE20" s="463"/>
      <c r="BF20" s="463"/>
      <c r="BG20" s="463"/>
      <c r="BH20" s="463"/>
      <c r="BI20" s="463"/>
      <c r="BJ20" s="463"/>
      <c r="BK20" s="463"/>
      <c r="BL20" s="463"/>
      <c r="BM20" s="463"/>
      <c r="BN20" s="463"/>
      <c r="BO20" s="463"/>
      <c r="BP20" s="463"/>
      <c r="BQ20" s="463"/>
      <c r="BR20" s="463"/>
      <c r="BS20" s="463"/>
      <c r="BT20" s="463"/>
      <c r="BU20" s="463"/>
      <c r="BV20" s="463"/>
      <c r="BW20" s="463"/>
      <c r="BX20" s="463"/>
      <c r="BY20" s="463"/>
      <c r="BZ20" s="463"/>
      <c r="CA20" s="463"/>
      <c r="CB20" s="463"/>
      <c r="CC20" s="463"/>
      <c r="CD20" s="463"/>
      <c r="CE20" s="463"/>
      <c r="CF20" s="463"/>
      <c r="CG20" s="463"/>
      <c r="CH20" s="463"/>
      <c r="CI20" s="463"/>
      <c r="CJ20" s="463"/>
      <c r="CK20" s="463"/>
      <c r="CL20" s="463"/>
      <c r="CM20" s="463"/>
      <c r="CN20" s="463"/>
      <c r="CO20" s="463"/>
      <c r="CP20" s="463"/>
      <c r="CQ20" s="463"/>
      <c r="CR20" s="463"/>
      <c r="CS20" s="463"/>
      <c r="CT20" s="463"/>
      <c r="CU20" s="463"/>
      <c r="CV20" s="463"/>
      <c r="CW20" s="463"/>
      <c r="CX20" s="463"/>
      <c r="CY20" s="463"/>
      <c r="CZ20" s="463"/>
      <c r="DA20" s="463"/>
      <c r="DB20" s="463"/>
      <c r="DC20" s="463"/>
    </row>
    <row r="21" spans="1:107" ht="30.75" thickBot="1">
      <c r="A21" s="462" t="s">
        <v>316</v>
      </c>
      <c r="B21" s="462" t="s">
        <v>224</v>
      </c>
      <c r="C21" s="414"/>
      <c r="D21" s="415"/>
      <c r="E21" s="463"/>
      <c r="F21" s="464" t="str">
        <f t="shared" si="2"/>
        <v/>
      </c>
      <c r="G21" s="557" t="str">
        <f t="shared" si="0"/>
        <v/>
      </c>
      <c r="H21" s="557" t="str">
        <f t="shared" si="3"/>
        <v/>
      </c>
      <c r="I21" s="557" t="str">
        <f t="shared" si="1"/>
        <v/>
      </c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463"/>
      <c r="AL21" s="463"/>
      <c r="AM21" s="463"/>
      <c r="AN21" s="463"/>
      <c r="AO21" s="463"/>
      <c r="AP21" s="463"/>
      <c r="AQ21" s="463"/>
      <c r="AR21" s="463"/>
      <c r="AS21" s="463"/>
      <c r="AT21" s="463"/>
      <c r="AU21" s="463"/>
      <c r="AV21" s="463"/>
      <c r="AW21" s="463"/>
      <c r="AX21" s="463"/>
      <c r="AY21" s="463"/>
      <c r="AZ21" s="463"/>
      <c r="BA21" s="463"/>
      <c r="BB21" s="463"/>
      <c r="BC21" s="463"/>
      <c r="BD21" s="463"/>
      <c r="BE21" s="463"/>
      <c r="BF21" s="463"/>
      <c r="BG21" s="463"/>
      <c r="BH21" s="463"/>
      <c r="BI21" s="463"/>
      <c r="BJ21" s="463"/>
      <c r="BK21" s="463"/>
      <c r="BL21" s="463"/>
      <c r="BM21" s="463"/>
      <c r="BN21" s="463"/>
      <c r="BO21" s="463"/>
      <c r="BP21" s="463"/>
      <c r="BQ21" s="463"/>
      <c r="BR21" s="463"/>
      <c r="BS21" s="463"/>
      <c r="BT21" s="463"/>
      <c r="BU21" s="463"/>
      <c r="BV21" s="463"/>
      <c r="BW21" s="463"/>
      <c r="BX21" s="463"/>
      <c r="BY21" s="463"/>
      <c r="BZ21" s="463"/>
      <c r="CA21" s="463"/>
      <c r="CB21" s="463"/>
      <c r="CC21" s="463"/>
      <c r="CD21" s="463"/>
      <c r="CE21" s="463"/>
      <c r="CF21" s="463"/>
      <c r="CG21" s="463"/>
      <c r="CH21" s="463"/>
      <c r="CI21" s="463"/>
      <c r="CJ21" s="463"/>
      <c r="CK21" s="463"/>
      <c r="CL21" s="463"/>
      <c r="CM21" s="463"/>
      <c r="CN21" s="463"/>
      <c r="CO21" s="463"/>
      <c r="CP21" s="463"/>
      <c r="CQ21" s="463"/>
      <c r="CR21" s="463"/>
      <c r="CS21" s="463"/>
      <c r="CT21" s="463"/>
      <c r="CU21" s="463"/>
      <c r="CV21" s="463"/>
      <c r="CW21" s="463"/>
      <c r="CX21" s="463"/>
      <c r="CY21" s="463"/>
      <c r="CZ21" s="463"/>
      <c r="DA21" s="463"/>
      <c r="DB21" s="463"/>
      <c r="DC21" s="463"/>
    </row>
    <row r="22" spans="1:107" ht="30.75" thickBot="1">
      <c r="A22" s="462" t="s">
        <v>317</v>
      </c>
      <c r="B22" s="462" t="s">
        <v>225</v>
      </c>
      <c r="C22" s="414"/>
      <c r="D22" s="415"/>
      <c r="E22" s="463"/>
      <c r="F22" s="464" t="str">
        <f t="shared" si="2"/>
        <v/>
      </c>
      <c r="G22" s="557" t="str">
        <f t="shared" si="0"/>
        <v/>
      </c>
      <c r="H22" s="557" t="str">
        <f t="shared" si="3"/>
        <v/>
      </c>
      <c r="I22" s="557" t="str">
        <f t="shared" si="1"/>
        <v/>
      </c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  <c r="BM22" s="463"/>
      <c r="BN22" s="463"/>
      <c r="BO22" s="463"/>
      <c r="BP22" s="463"/>
      <c r="BQ22" s="463"/>
      <c r="BR22" s="463"/>
      <c r="BS22" s="463"/>
      <c r="BT22" s="463"/>
      <c r="BU22" s="463"/>
      <c r="BV22" s="463"/>
      <c r="BW22" s="463"/>
      <c r="BX22" s="463"/>
      <c r="BY22" s="463"/>
      <c r="BZ22" s="463"/>
      <c r="CA22" s="463"/>
      <c r="CB22" s="463"/>
      <c r="CC22" s="463"/>
      <c r="CD22" s="463"/>
      <c r="CE22" s="463"/>
      <c r="CF22" s="463"/>
      <c r="CG22" s="463"/>
      <c r="CH22" s="463"/>
      <c r="CI22" s="463"/>
      <c r="CJ22" s="463"/>
      <c r="CK22" s="463"/>
      <c r="CL22" s="463"/>
      <c r="CM22" s="463"/>
      <c r="CN22" s="463"/>
      <c r="CO22" s="463"/>
      <c r="CP22" s="463"/>
      <c r="CQ22" s="463"/>
      <c r="CR22" s="463"/>
      <c r="CS22" s="463"/>
      <c r="CT22" s="463"/>
      <c r="CU22" s="463"/>
      <c r="CV22" s="463"/>
      <c r="CW22" s="463"/>
      <c r="CX22" s="463"/>
      <c r="CY22" s="463"/>
      <c r="CZ22" s="463"/>
      <c r="DA22" s="463"/>
      <c r="DB22" s="463"/>
      <c r="DC22" s="463"/>
    </row>
    <row r="23" spans="1:107" ht="45.75" thickBot="1">
      <c r="A23" s="462" t="s">
        <v>299</v>
      </c>
      <c r="B23" s="462" t="s">
        <v>300</v>
      </c>
      <c r="C23" s="414"/>
      <c r="D23" s="415"/>
      <c r="E23" s="463"/>
      <c r="F23" s="464" t="str">
        <f t="shared" si="2"/>
        <v/>
      </c>
      <c r="G23" s="557" t="str">
        <f t="shared" si="0"/>
        <v/>
      </c>
      <c r="H23" s="557" t="str">
        <f t="shared" si="3"/>
        <v/>
      </c>
      <c r="I23" s="557" t="str">
        <f t="shared" si="1"/>
        <v/>
      </c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463"/>
      <c r="AI23" s="463"/>
      <c r="AJ23" s="463"/>
      <c r="AK23" s="463"/>
      <c r="AL23" s="463"/>
      <c r="AM23" s="463"/>
      <c r="AN23" s="463"/>
      <c r="AO23" s="463"/>
      <c r="AP23" s="463"/>
      <c r="AQ23" s="463"/>
      <c r="AR23" s="463"/>
      <c r="AS23" s="463"/>
      <c r="AT23" s="463"/>
      <c r="AU23" s="463"/>
      <c r="AV23" s="463"/>
      <c r="AW23" s="463"/>
      <c r="AX23" s="463"/>
      <c r="AY23" s="463"/>
      <c r="AZ23" s="463"/>
      <c r="BA23" s="463"/>
      <c r="BB23" s="463"/>
      <c r="BC23" s="463"/>
      <c r="BD23" s="463"/>
      <c r="BE23" s="463"/>
      <c r="BF23" s="463"/>
      <c r="BG23" s="463"/>
      <c r="BH23" s="463"/>
      <c r="BI23" s="463"/>
      <c r="BJ23" s="463"/>
      <c r="BK23" s="463"/>
      <c r="BL23" s="463"/>
      <c r="BM23" s="463"/>
      <c r="BN23" s="463"/>
      <c r="BO23" s="463"/>
      <c r="BP23" s="463"/>
      <c r="BQ23" s="463"/>
      <c r="BR23" s="463"/>
      <c r="BS23" s="463"/>
      <c r="BT23" s="463"/>
      <c r="BU23" s="463"/>
      <c r="BV23" s="463"/>
      <c r="BW23" s="463"/>
      <c r="BX23" s="463"/>
      <c r="BY23" s="463"/>
      <c r="BZ23" s="463"/>
      <c r="CA23" s="463"/>
      <c r="CB23" s="463"/>
      <c r="CC23" s="463"/>
      <c r="CD23" s="463"/>
      <c r="CE23" s="463"/>
      <c r="CF23" s="463"/>
      <c r="CG23" s="463"/>
      <c r="CH23" s="463"/>
      <c r="CI23" s="463"/>
      <c r="CJ23" s="463"/>
      <c r="CK23" s="463"/>
      <c r="CL23" s="463"/>
      <c r="CM23" s="463"/>
      <c r="CN23" s="463"/>
      <c r="CO23" s="463"/>
      <c r="CP23" s="463"/>
      <c r="CQ23" s="463"/>
      <c r="CR23" s="463"/>
      <c r="CS23" s="463"/>
      <c r="CT23" s="463"/>
      <c r="CU23" s="463"/>
      <c r="CV23" s="463"/>
      <c r="CW23" s="463"/>
      <c r="CX23" s="463"/>
      <c r="CY23" s="463"/>
      <c r="CZ23" s="463"/>
      <c r="DA23" s="463"/>
      <c r="DB23" s="463"/>
      <c r="DC23" s="463"/>
    </row>
    <row r="24" spans="1:107" ht="21.75" customHeight="1" thickBot="1">
      <c r="A24" s="462" t="s">
        <v>319</v>
      </c>
      <c r="B24" s="462" t="s">
        <v>242</v>
      </c>
      <c r="C24" s="414"/>
      <c r="D24" s="415"/>
      <c r="E24" s="463"/>
      <c r="F24" s="464" t="str">
        <f t="shared" si="2"/>
        <v/>
      </c>
      <c r="G24" s="557" t="str">
        <f t="shared" si="0"/>
        <v/>
      </c>
      <c r="H24" s="557" t="str">
        <f t="shared" si="3"/>
        <v/>
      </c>
      <c r="I24" s="557" t="str">
        <f t="shared" si="1"/>
        <v/>
      </c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  <c r="AK24" s="463"/>
      <c r="AL24" s="463"/>
      <c r="AM24" s="463"/>
      <c r="AN24" s="463"/>
      <c r="AO24" s="463"/>
      <c r="AP24" s="463"/>
      <c r="AQ24" s="463"/>
      <c r="AR24" s="463"/>
      <c r="AS24" s="463"/>
      <c r="AT24" s="463"/>
      <c r="AU24" s="463"/>
      <c r="AV24" s="463"/>
      <c r="AW24" s="463"/>
      <c r="AX24" s="463"/>
      <c r="AY24" s="463"/>
      <c r="AZ24" s="463"/>
      <c r="BA24" s="463"/>
      <c r="BB24" s="463"/>
      <c r="BC24" s="463"/>
      <c r="BD24" s="463"/>
      <c r="BE24" s="463"/>
      <c r="BF24" s="463"/>
      <c r="BG24" s="463"/>
      <c r="BH24" s="463"/>
      <c r="BI24" s="463"/>
      <c r="BJ24" s="463"/>
      <c r="BK24" s="463"/>
      <c r="BL24" s="463"/>
      <c r="BM24" s="463"/>
      <c r="BN24" s="463"/>
      <c r="BO24" s="463"/>
      <c r="BP24" s="463"/>
      <c r="BQ24" s="463"/>
      <c r="BR24" s="463"/>
      <c r="BS24" s="463"/>
      <c r="BT24" s="463"/>
      <c r="BU24" s="463"/>
      <c r="BV24" s="463"/>
      <c r="BW24" s="463"/>
      <c r="BX24" s="463"/>
      <c r="BY24" s="463"/>
      <c r="BZ24" s="463"/>
      <c r="CA24" s="463"/>
      <c r="CB24" s="463"/>
      <c r="CC24" s="463"/>
      <c r="CD24" s="463"/>
      <c r="CE24" s="463"/>
      <c r="CF24" s="463"/>
      <c r="CG24" s="463"/>
      <c r="CH24" s="463"/>
      <c r="CI24" s="463"/>
      <c r="CJ24" s="463"/>
      <c r="CK24" s="463"/>
      <c r="CL24" s="463"/>
      <c r="CM24" s="463"/>
      <c r="CN24" s="463"/>
      <c r="CO24" s="463"/>
      <c r="CP24" s="463"/>
      <c r="CQ24" s="463"/>
      <c r="CR24" s="463"/>
      <c r="CS24" s="463"/>
      <c r="CT24" s="463"/>
      <c r="CU24" s="463"/>
      <c r="CV24" s="463"/>
      <c r="CW24" s="463"/>
      <c r="CX24" s="463"/>
      <c r="CY24" s="463"/>
      <c r="CZ24" s="463"/>
      <c r="DA24" s="463"/>
      <c r="DB24" s="463"/>
      <c r="DC24" s="463"/>
    </row>
    <row r="25" spans="1:107" ht="30.75" thickBot="1">
      <c r="A25" s="462" t="s">
        <v>320</v>
      </c>
      <c r="B25" s="462" t="s">
        <v>243</v>
      </c>
      <c r="C25" s="414"/>
      <c r="D25" s="415"/>
      <c r="E25" s="463"/>
      <c r="F25" s="464" t="str">
        <f t="shared" si="2"/>
        <v/>
      </c>
      <c r="G25" s="557" t="str">
        <f t="shared" si="0"/>
        <v/>
      </c>
      <c r="H25" s="557" t="str">
        <f t="shared" si="3"/>
        <v/>
      </c>
      <c r="I25" s="557" t="str">
        <f t="shared" si="1"/>
        <v/>
      </c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463"/>
      <c r="BB25" s="463"/>
      <c r="BC25" s="463"/>
      <c r="BD25" s="463"/>
      <c r="BE25" s="463"/>
      <c r="BF25" s="463"/>
      <c r="BG25" s="463"/>
      <c r="BH25" s="463"/>
      <c r="BI25" s="463"/>
      <c r="BJ25" s="463"/>
      <c r="BK25" s="463"/>
      <c r="BL25" s="463"/>
      <c r="BM25" s="463"/>
      <c r="BN25" s="463"/>
      <c r="BO25" s="463"/>
      <c r="BP25" s="463"/>
      <c r="BQ25" s="463"/>
      <c r="BR25" s="463"/>
      <c r="BS25" s="463"/>
      <c r="BT25" s="463"/>
      <c r="BU25" s="463"/>
      <c r="BV25" s="463"/>
      <c r="BW25" s="463"/>
      <c r="BX25" s="463"/>
      <c r="BY25" s="463"/>
      <c r="BZ25" s="463"/>
      <c r="CA25" s="463"/>
      <c r="CB25" s="463"/>
      <c r="CC25" s="463"/>
      <c r="CD25" s="463"/>
      <c r="CE25" s="463"/>
      <c r="CF25" s="463"/>
      <c r="CG25" s="463"/>
      <c r="CH25" s="463"/>
      <c r="CI25" s="463"/>
      <c r="CJ25" s="463"/>
      <c r="CK25" s="463"/>
      <c r="CL25" s="463"/>
      <c r="CM25" s="463"/>
      <c r="CN25" s="463"/>
      <c r="CO25" s="463"/>
      <c r="CP25" s="463"/>
      <c r="CQ25" s="463"/>
      <c r="CR25" s="463"/>
      <c r="CS25" s="463"/>
      <c r="CT25" s="463"/>
      <c r="CU25" s="463"/>
      <c r="CV25" s="463"/>
      <c r="CW25" s="463"/>
      <c r="CX25" s="463"/>
      <c r="CY25" s="463"/>
      <c r="CZ25" s="463"/>
      <c r="DA25" s="463"/>
      <c r="DB25" s="463"/>
      <c r="DC25" s="463"/>
    </row>
    <row r="26" spans="1:107" ht="45.75" thickBot="1">
      <c r="A26" s="462" t="s">
        <v>321</v>
      </c>
      <c r="B26" s="462" t="s">
        <v>244</v>
      </c>
      <c r="C26" s="414"/>
      <c r="D26" s="415"/>
      <c r="E26" s="463"/>
      <c r="F26" s="464" t="str">
        <f t="shared" si="2"/>
        <v/>
      </c>
      <c r="G26" s="557" t="str">
        <f t="shared" si="0"/>
        <v/>
      </c>
      <c r="H26" s="557" t="str">
        <f t="shared" si="3"/>
        <v/>
      </c>
      <c r="I26" s="557" t="str">
        <f t="shared" si="1"/>
        <v/>
      </c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3"/>
      <c r="AP26" s="463"/>
      <c r="AQ26" s="463"/>
      <c r="AR26" s="463"/>
      <c r="AS26" s="463"/>
      <c r="AT26" s="463"/>
      <c r="AU26" s="463"/>
      <c r="AV26" s="463"/>
      <c r="AW26" s="463"/>
      <c r="AX26" s="463"/>
      <c r="AY26" s="463"/>
      <c r="AZ26" s="463"/>
      <c r="BA26" s="463"/>
      <c r="BB26" s="463"/>
      <c r="BC26" s="463"/>
      <c r="BD26" s="463"/>
      <c r="BE26" s="463"/>
      <c r="BF26" s="463"/>
      <c r="BG26" s="463"/>
      <c r="BH26" s="463"/>
      <c r="BI26" s="463"/>
      <c r="BJ26" s="463"/>
      <c r="BK26" s="463"/>
      <c r="BL26" s="463"/>
      <c r="BM26" s="463"/>
      <c r="BN26" s="463"/>
      <c r="BO26" s="463"/>
      <c r="BP26" s="463"/>
      <c r="BQ26" s="463"/>
      <c r="BR26" s="463"/>
      <c r="BS26" s="463"/>
      <c r="BT26" s="463"/>
      <c r="BU26" s="463"/>
      <c r="BV26" s="463"/>
      <c r="BW26" s="463"/>
      <c r="BX26" s="463"/>
      <c r="BY26" s="463"/>
      <c r="BZ26" s="463"/>
      <c r="CA26" s="463"/>
      <c r="CB26" s="463"/>
      <c r="CC26" s="463"/>
      <c r="CD26" s="463"/>
      <c r="CE26" s="463"/>
      <c r="CF26" s="463"/>
      <c r="CG26" s="463"/>
      <c r="CH26" s="463"/>
      <c r="CI26" s="463"/>
      <c r="CJ26" s="463"/>
      <c r="CK26" s="463"/>
      <c r="CL26" s="463"/>
      <c r="CM26" s="463"/>
      <c r="CN26" s="463"/>
      <c r="CO26" s="463"/>
      <c r="CP26" s="463"/>
      <c r="CQ26" s="463"/>
      <c r="CR26" s="463"/>
      <c r="CS26" s="463"/>
      <c r="CT26" s="463"/>
      <c r="CU26" s="463"/>
      <c r="CV26" s="463"/>
      <c r="CW26" s="463"/>
      <c r="CX26" s="463"/>
      <c r="CY26" s="463"/>
      <c r="CZ26" s="463"/>
      <c r="DA26" s="463"/>
      <c r="DB26" s="463"/>
      <c r="DC26" s="463"/>
    </row>
    <row r="27" spans="1:107" ht="30.75" thickBot="1">
      <c r="A27" s="465" t="s">
        <v>512</v>
      </c>
      <c r="B27" s="465" t="s">
        <v>213</v>
      </c>
      <c r="C27" s="414"/>
      <c r="D27" s="415"/>
      <c r="F27" s="464" t="str">
        <f t="shared" si="2"/>
        <v/>
      </c>
      <c r="G27" s="557" t="str">
        <f t="shared" si="0"/>
        <v/>
      </c>
      <c r="H27" s="557" t="str">
        <f t="shared" si="3"/>
        <v/>
      </c>
      <c r="I27" s="557" t="str">
        <f t="shared" si="1"/>
        <v/>
      </c>
    </row>
    <row r="28" spans="1:107" ht="30.75" thickBot="1">
      <c r="A28" s="465" t="s">
        <v>513</v>
      </c>
      <c r="B28" s="465" t="s">
        <v>214</v>
      </c>
      <c r="C28" s="414"/>
      <c r="D28" s="415"/>
      <c r="F28" s="464" t="str">
        <f t="shared" si="2"/>
        <v/>
      </c>
      <c r="G28" s="557" t="str">
        <f t="shared" si="0"/>
        <v/>
      </c>
      <c r="H28" s="557" t="str">
        <f t="shared" si="3"/>
        <v/>
      </c>
      <c r="I28" s="557" t="str">
        <f t="shared" si="1"/>
        <v/>
      </c>
    </row>
    <row r="29" spans="1:107" ht="30.75" thickBot="1">
      <c r="A29" s="465" t="s">
        <v>514</v>
      </c>
      <c r="B29" s="465" t="s">
        <v>215</v>
      </c>
      <c r="C29" s="414"/>
      <c r="D29" s="415"/>
      <c r="F29" s="464" t="str">
        <f t="shared" si="2"/>
        <v/>
      </c>
      <c r="G29" s="557" t="str">
        <f t="shared" si="0"/>
        <v/>
      </c>
      <c r="H29" s="557" t="str">
        <f t="shared" si="3"/>
        <v/>
      </c>
      <c r="I29" s="557" t="str">
        <f t="shared" si="1"/>
        <v/>
      </c>
    </row>
    <row r="30" spans="1:107" ht="30.75" thickBot="1">
      <c r="A30" s="465" t="s">
        <v>515</v>
      </c>
      <c r="B30" s="465" t="s">
        <v>216</v>
      </c>
      <c r="C30" s="414"/>
      <c r="D30" s="415"/>
      <c r="F30" s="464" t="str">
        <f t="shared" si="2"/>
        <v/>
      </c>
      <c r="G30" s="557" t="str">
        <f t="shared" si="0"/>
        <v/>
      </c>
      <c r="H30" s="557" t="str">
        <f t="shared" si="3"/>
        <v/>
      </c>
      <c r="I30" s="557" t="str">
        <f t="shared" si="1"/>
        <v/>
      </c>
    </row>
    <row r="31" spans="1:107" ht="30.75" thickBot="1">
      <c r="A31" s="465" t="s">
        <v>516</v>
      </c>
      <c r="B31" s="465" t="s">
        <v>218</v>
      </c>
      <c r="C31" s="414"/>
      <c r="D31" s="415"/>
      <c r="F31" s="464" t="str">
        <f t="shared" si="2"/>
        <v/>
      </c>
      <c r="G31" s="557" t="str">
        <f t="shared" si="0"/>
        <v/>
      </c>
      <c r="H31" s="557" t="str">
        <f t="shared" si="3"/>
        <v/>
      </c>
      <c r="I31" s="557" t="str">
        <f t="shared" si="1"/>
        <v/>
      </c>
    </row>
    <row r="32" spans="1:107" ht="30.75" customHeight="1" thickBot="1">
      <c r="A32" s="465" t="s">
        <v>517</v>
      </c>
      <c r="B32" s="465" t="s">
        <v>219</v>
      </c>
      <c r="C32" s="414"/>
      <c r="D32" s="415"/>
      <c r="F32" s="464" t="str">
        <f t="shared" si="2"/>
        <v/>
      </c>
      <c r="G32" s="557" t="str">
        <f t="shared" si="0"/>
        <v/>
      </c>
      <c r="H32" s="557" t="str">
        <f t="shared" si="3"/>
        <v/>
      </c>
      <c r="I32" s="557" t="str">
        <f t="shared" si="1"/>
        <v/>
      </c>
    </row>
    <row r="33" spans="1:9" ht="21" customHeight="1" thickBot="1">
      <c r="A33" s="466"/>
      <c r="B33" s="466"/>
      <c r="C33" s="414"/>
      <c r="D33" s="415"/>
      <c r="F33" s="464" t="str">
        <f t="shared" si="2"/>
        <v/>
      </c>
      <c r="G33" s="557" t="str">
        <f t="shared" si="0"/>
        <v/>
      </c>
      <c r="H33" s="557" t="str">
        <f t="shared" si="3"/>
        <v/>
      </c>
      <c r="I33" s="557" t="str">
        <f t="shared" si="1"/>
        <v/>
      </c>
    </row>
    <row r="34" spans="1:9" ht="21" customHeight="1" thickBot="1">
      <c r="A34" s="466"/>
      <c r="B34" s="466"/>
      <c r="C34" s="414"/>
      <c r="D34" s="415"/>
      <c r="F34" s="464" t="str">
        <f t="shared" si="2"/>
        <v/>
      </c>
      <c r="G34" s="557" t="str">
        <f t="shared" si="0"/>
        <v/>
      </c>
      <c r="H34" s="557" t="str">
        <f t="shared" si="3"/>
        <v/>
      </c>
      <c r="I34" s="557" t="str">
        <f t="shared" si="1"/>
        <v/>
      </c>
    </row>
    <row r="35" spans="1:9" ht="21" customHeight="1" thickBot="1">
      <c r="A35" s="466"/>
      <c r="B35" s="466"/>
      <c r="C35" s="414"/>
      <c r="D35" s="415"/>
      <c r="F35" s="464" t="str">
        <f t="shared" si="2"/>
        <v/>
      </c>
      <c r="G35" s="557" t="str">
        <f t="shared" si="0"/>
        <v/>
      </c>
      <c r="H35" s="557" t="str">
        <f t="shared" si="3"/>
        <v/>
      </c>
      <c r="I35" s="557" t="str">
        <f t="shared" si="1"/>
        <v/>
      </c>
    </row>
    <row r="36" spans="1:9" ht="21" customHeight="1" thickBot="1">
      <c r="A36" s="466"/>
      <c r="B36" s="466"/>
      <c r="C36" s="414"/>
      <c r="D36" s="415"/>
      <c r="F36" s="464" t="str">
        <f t="shared" si="2"/>
        <v/>
      </c>
      <c r="G36" s="557" t="str">
        <f t="shared" si="0"/>
        <v/>
      </c>
      <c r="H36" s="557" t="str">
        <f t="shared" si="3"/>
        <v/>
      </c>
      <c r="I36" s="557" t="str">
        <f t="shared" si="1"/>
        <v/>
      </c>
    </row>
    <row r="37" spans="1:9" ht="21" customHeight="1" thickBot="1">
      <c r="A37" s="466"/>
      <c r="B37" s="466"/>
      <c r="C37" s="414"/>
      <c r="D37" s="415"/>
      <c r="F37" s="464" t="str">
        <f t="shared" si="2"/>
        <v/>
      </c>
      <c r="G37" s="557" t="str">
        <f t="shared" si="0"/>
        <v/>
      </c>
      <c r="H37" s="557" t="str">
        <f t="shared" si="3"/>
        <v/>
      </c>
      <c r="I37" s="557" t="str">
        <f t="shared" si="1"/>
        <v/>
      </c>
    </row>
    <row r="38" spans="1:9" ht="21" customHeight="1" thickBot="1">
      <c r="A38" s="466"/>
      <c r="B38" s="466"/>
      <c r="C38" s="414"/>
      <c r="D38" s="415"/>
      <c r="F38" s="464" t="str">
        <f t="shared" si="2"/>
        <v/>
      </c>
      <c r="G38" s="557" t="str">
        <f t="shared" si="0"/>
        <v/>
      </c>
      <c r="H38" s="557" t="str">
        <f t="shared" si="3"/>
        <v/>
      </c>
      <c r="I38" s="557" t="str">
        <f t="shared" si="1"/>
        <v/>
      </c>
    </row>
    <row r="39" spans="1:9" ht="21" customHeight="1" thickBot="1">
      <c r="A39" s="466"/>
      <c r="B39" s="466"/>
      <c r="C39" s="414"/>
      <c r="D39" s="415"/>
      <c r="F39" s="464" t="str">
        <f t="shared" si="2"/>
        <v/>
      </c>
      <c r="G39" s="557" t="str">
        <f t="shared" si="0"/>
        <v/>
      </c>
      <c r="H39" s="557" t="str">
        <f t="shared" si="3"/>
        <v/>
      </c>
      <c r="I39" s="557" t="str">
        <f t="shared" si="1"/>
        <v/>
      </c>
    </row>
    <row r="40" spans="1:9" ht="21" customHeight="1" thickBot="1">
      <c r="A40" s="466"/>
      <c r="B40" s="466"/>
      <c r="C40" s="414"/>
      <c r="D40" s="415"/>
      <c r="F40" s="464" t="str">
        <f t="shared" si="2"/>
        <v/>
      </c>
      <c r="G40" s="557" t="str">
        <f t="shared" si="0"/>
        <v/>
      </c>
      <c r="H40" s="557" t="str">
        <f t="shared" si="3"/>
        <v/>
      </c>
      <c r="I40" s="557" t="str">
        <f t="shared" si="1"/>
        <v/>
      </c>
    </row>
    <row r="41" spans="1:9" ht="21" customHeight="1" thickBot="1">
      <c r="A41" s="466"/>
      <c r="B41" s="466"/>
      <c r="C41" s="414"/>
      <c r="D41" s="415"/>
      <c r="F41" s="464" t="str">
        <f t="shared" si="2"/>
        <v/>
      </c>
      <c r="G41" s="557" t="str">
        <f t="shared" si="0"/>
        <v/>
      </c>
      <c r="H41" s="557" t="str">
        <f t="shared" si="3"/>
        <v/>
      </c>
      <c r="I41" s="557" t="str">
        <f t="shared" si="1"/>
        <v/>
      </c>
    </row>
    <row r="42" spans="1:9" ht="21" customHeight="1" thickBot="1">
      <c r="A42" s="466"/>
      <c r="B42" s="466"/>
      <c r="C42" s="414"/>
      <c r="D42" s="415"/>
      <c r="F42" s="464" t="str">
        <f t="shared" si="2"/>
        <v/>
      </c>
      <c r="G42" s="557" t="str">
        <f t="shared" si="0"/>
        <v/>
      </c>
      <c r="H42" s="557" t="str">
        <f t="shared" si="3"/>
        <v/>
      </c>
      <c r="I42" s="557" t="str">
        <f t="shared" si="1"/>
        <v/>
      </c>
    </row>
    <row r="43" spans="1:9" ht="21" customHeight="1" thickBot="1">
      <c r="A43" s="466"/>
      <c r="B43" s="466"/>
      <c r="C43" s="414"/>
      <c r="D43" s="415"/>
      <c r="F43" s="464" t="str">
        <f t="shared" si="2"/>
        <v/>
      </c>
      <c r="G43" s="557" t="str">
        <f t="shared" si="0"/>
        <v/>
      </c>
      <c r="H43" s="557" t="str">
        <f t="shared" si="3"/>
        <v/>
      </c>
      <c r="I43" s="557" t="str">
        <f t="shared" si="1"/>
        <v/>
      </c>
    </row>
    <row r="44" spans="1:9" ht="21" customHeight="1" thickBot="1">
      <c r="A44" s="466"/>
      <c r="B44" s="466"/>
      <c r="C44" s="414"/>
      <c r="D44" s="415"/>
      <c r="F44" s="464" t="str">
        <f t="shared" si="2"/>
        <v/>
      </c>
      <c r="G44" s="557" t="str">
        <f t="shared" si="0"/>
        <v/>
      </c>
      <c r="H44" s="557" t="str">
        <f t="shared" si="3"/>
        <v/>
      </c>
      <c r="I44" s="557" t="str">
        <f t="shared" si="1"/>
        <v/>
      </c>
    </row>
    <row r="45" spans="1:9" ht="21" customHeight="1" thickBot="1">
      <c r="A45" s="466"/>
      <c r="B45" s="466"/>
      <c r="C45" s="414"/>
      <c r="D45" s="415"/>
      <c r="F45" s="464" t="str">
        <f t="shared" si="2"/>
        <v/>
      </c>
      <c r="G45" s="557" t="str">
        <f t="shared" si="0"/>
        <v/>
      </c>
      <c r="H45" s="557" t="str">
        <f t="shared" si="3"/>
        <v/>
      </c>
      <c r="I45" s="557" t="str">
        <f t="shared" si="1"/>
        <v/>
      </c>
    </row>
    <row r="46" spans="1:9" ht="21" customHeight="1" thickBot="1">
      <c r="A46" s="466"/>
      <c r="B46" s="466"/>
      <c r="C46" s="414"/>
      <c r="D46" s="415"/>
      <c r="F46" s="464" t="str">
        <f t="shared" si="2"/>
        <v/>
      </c>
      <c r="G46" s="557" t="str">
        <f t="shared" si="0"/>
        <v/>
      </c>
      <c r="H46" s="557" t="str">
        <f t="shared" si="3"/>
        <v/>
      </c>
      <c r="I46" s="557" t="str">
        <f t="shared" si="1"/>
        <v/>
      </c>
    </row>
    <row r="47" spans="1:9"/>
  </sheetData>
  <sheetProtection password="C41E" sheet="1" objects="1" scenarios="1" selectLockedCells="1"/>
  <phoneticPr fontId="9" type="noConversion"/>
  <conditionalFormatting sqref="F2">
    <cfRule type="cellIs" dxfId="278" priority="85" stopIfTrue="1" operator="equal">
      <formula>"НОРМА"</formula>
    </cfRule>
    <cfRule type="cellIs" dxfId="277" priority="86" stopIfTrue="1" operator="equal">
      <formula>"ОШИБКИ"</formula>
    </cfRule>
  </conditionalFormatting>
  <conditionalFormatting sqref="C6:C46">
    <cfRule type="expression" dxfId="276" priority="87" stopIfTrue="1">
      <formula>OR(NOT(ISNONTEXT(C6)),C6&lt;0)</formula>
    </cfRule>
    <cfRule type="expression" dxfId="275" priority="88" stopIfTrue="1">
      <formula>C6&lt;&gt;ROUND(C6,0)</formula>
    </cfRule>
  </conditionalFormatting>
  <conditionalFormatting sqref="D6:D46">
    <cfRule type="expression" dxfId="274" priority="89" stopIfTrue="1">
      <formula>OR(NOT(ISNONTEXT(D6)),D6&lt;0,D6&gt;1)</formula>
    </cfRule>
    <cfRule type="expression" dxfId="273" priority="90" stopIfTrue="1">
      <formula>D6&lt;&gt;ROUND(D6,3)</formula>
    </cfRule>
    <cfRule type="expression" dxfId="272" priority="91" stopIfTrue="1">
      <formula>AND(D6&gt;0,$C6=0)</formula>
    </cfRule>
  </conditionalFormatting>
  <dataValidations count="2">
    <dataValidation type="whole" errorStyle="information" operator="greaterThanOrEqual" showInputMessage="1" showErrorMessage="1" error="недопустимое значение" sqref="C6:C46">
      <formula1>0</formula1>
    </dataValidation>
    <dataValidation type="decimal" errorStyle="information" showInputMessage="1" showErrorMessage="1" error="недопустимое значение" sqref="D6 D7:D12 D14:D46 D13">
      <formula1>0</formula1>
      <formula2>1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04"/>
  <dimension ref="A1:IS20"/>
  <sheetViews>
    <sheetView zoomScale="90" zoomScaleNormal="90" workbookViewId="0">
      <selection activeCell="C8" sqref="C8"/>
    </sheetView>
  </sheetViews>
  <sheetFormatPr defaultColWidth="0" defaultRowHeight="15" zeroHeight="1"/>
  <cols>
    <col min="1" max="1" width="42.140625" style="21" customWidth="1"/>
    <col min="2" max="3" width="21.85546875" style="21" customWidth="1"/>
    <col min="4" max="4" width="30" style="21" customWidth="1"/>
    <col min="5" max="5" width="8.7109375" style="21" hidden="1" customWidth="1"/>
    <col min="6" max="6" width="60.7109375" style="21" customWidth="1"/>
    <col min="7" max="250" width="8.7109375" style="16" hidden="1" customWidth="1"/>
    <col min="251" max="251" width="8.85546875" style="16" hidden="1" customWidth="1"/>
    <col min="252" max="252" width="8" style="16" hidden="1" customWidth="1"/>
    <col min="253" max="253" width="8.85546875" style="216" hidden="1" customWidth="1"/>
    <col min="254" max="16384" width="8.7109375" style="16" hidden="1"/>
  </cols>
  <sheetData>
    <row r="1" spans="1:253" s="17" customFormat="1" ht="37.5">
      <c r="A1" s="332" t="s">
        <v>477</v>
      </c>
      <c r="B1" s="332"/>
      <c r="C1" s="332"/>
      <c r="D1" s="332"/>
      <c r="E1" s="13"/>
      <c r="F1" s="19"/>
      <c r="IR1" s="16"/>
      <c r="IS1" s="216"/>
    </row>
    <row r="2" spans="1:253" ht="38.25" thickBot="1">
      <c r="A2" s="333" t="s">
        <v>391</v>
      </c>
      <c r="B2" s="333"/>
      <c r="C2" s="333"/>
      <c r="D2" s="333"/>
      <c r="F2" s="207" t="str">
        <f ca="1">IF(COUNTBLANK($F$3:$F$18)=16,"НОРМА","ОШИБКИ")</f>
        <v>НОРМА</v>
      </c>
      <c r="IR2" s="216" t="str">
        <f ca="1">IF(COUNTBLANK($F$3:$F$18)=16,"НОРМА","ОШИБКИ")</f>
        <v>НОРМА</v>
      </c>
    </row>
    <row r="3" spans="1:253" s="17" customFormat="1" ht="32.25" customHeight="1" thickBot="1">
      <c r="A3" s="262" t="s">
        <v>0</v>
      </c>
      <c r="B3" s="5" t="s">
        <v>125</v>
      </c>
      <c r="C3" s="5" t="s">
        <v>126</v>
      </c>
      <c r="D3" s="34" t="s">
        <v>127</v>
      </c>
      <c r="E3" s="19"/>
      <c r="F3" s="46" t="str">
        <f ca="1">IF(RIGHT(CELL("имяфайла",$A$1),LEN(CELL("имяфайла",$A$1))-SEARCH("]",CELL("имяфайла",$A$1)))&lt;&gt;"4","название листа нельзя менять","")</f>
        <v/>
      </c>
      <c r="IR3" s="216"/>
    </row>
    <row r="4" spans="1:253" ht="15.75" thickBot="1">
      <c r="A4" s="7">
        <v>1</v>
      </c>
      <c r="B4" s="7">
        <v>2</v>
      </c>
      <c r="C4" s="7">
        <v>3</v>
      </c>
      <c r="D4" s="4">
        <v>4</v>
      </c>
      <c r="IR4" s="216"/>
    </row>
    <row r="5" spans="1:253" ht="33.75" customHeight="1" thickBot="1">
      <c r="A5" s="316" t="s">
        <v>478</v>
      </c>
      <c r="B5" s="197"/>
      <c r="C5" s="197"/>
      <c r="D5" s="181"/>
      <c r="E5" s="19"/>
      <c r="IR5" s="216"/>
    </row>
    <row r="6" spans="1:253" s="17" customFormat="1" ht="24.95" customHeight="1" thickBot="1">
      <c r="A6" s="41" t="s">
        <v>526</v>
      </c>
      <c r="B6" s="105"/>
      <c r="C6" s="105"/>
      <c r="D6" s="102"/>
      <c r="E6" s="19"/>
      <c r="F6" s="57" t="str">
        <f t="shared" ref="F6:F18" si="0">IF(AND($G6="",$H6="",$I6=""),"",$G6 &amp; "|" &amp; $H6 &amp; "|" &amp; $I6)</f>
        <v/>
      </c>
      <c r="G6" s="17" t="str">
        <f t="shared" ref="G6:G20" si="1">IF(ISTEXT(B6),B6&amp;" не число",IF(B6&lt;0,B6&amp;" меньше нуля",IF(B6=ROUND(B6,0),"",B6&amp;" не целое число")))</f>
        <v/>
      </c>
      <c r="H6" s="17" t="str">
        <f t="shared" ref="H6:H20" si="2">IF(ISTEXT(C6),C6&amp;" не число",IF(C6&lt;0,C6&amp;" меньше нуля",IF(C6=ROUND(C6,0),"",C6&amp;" не целое число")))</f>
        <v/>
      </c>
      <c r="I6" s="17" t="str">
        <f t="shared" ref="I6:I20" si="3">IF(ISTEXT(D6),D6&amp;" не число",IF(D6&lt;0,D6&amp;" меньше нуля",IF(D6=ROUND(D6,0),"",D6&amp;" не целое число")))</f>
        <v/>
      </c>
      <c r="IR6" s="216"/>
    </row>
    <row r="7" spans="1:253" ht="24.95" customHeight="1" thickBot="1">
      <c r="A7" s="41" t="s">
        <v>128</v>
      </c>
      <c r="B7" s="174"/>
      <c r="C7" s="174"/>
      <c r="D7" s="198"/>
      <c r="F7" s="57" t="str">
        <f t="shared" si="0"/>
        <v/>
      </c>
      <c r="G7" s="16" t="str">
        <f>IF(ISTEXT(B7),B7&amp;" не число",IF(B7&lt;0,B7&amp;" меньше нуля",IF(B7=ROUND(B7,2),"",B7&amp;" больше 2 знаков после запятой")))</f>
        <v/>
      </c>
      <c r="H7" s="16" t="str">
        <f>IF(ISTEXT(C7),C7&amp;" не число",IF(C7&lt;0,C7&amp;" меньше нуля",IF(C7=ROUND(C7,2),"",C7&amp;" больше 2 знаков после запятой")))</f>
        <v/>
      </c>
      <c r="I7" s="16" t="str">
        <f>IF(ISTEXT(D7),D7&amp;" не число",IF(D7&lt;0,D7&amp;" меньше нуля",IF(D7=ROUND(D7,2),"",D7&amp;" больше 2 знаков после запятой")))</f>
        <v/>
      </c>
      <c r="IR7" s="547">
        <f ca="1">IF($IR$2="ОШИБКИ",1,0)</f>
        <v>0</v>
      </c>
    </row>
    <row r="8" spans="1:253" ht="24.95" customHeight="1" thickBot="1">
      <c r="A8" s="40" t="s">
        <v>130</v>
      </c>
      <c r="B8" s="105"/>
      <c r="C8" s="105"/>
      <c r="D8" s="102"/>
      <c r="E8" s="19"/>
      <c r="F8" s="57" t="str">
        <f t="shared" si="0"/>
        <v/>
      </c>
      <c r="G8" s="17" t="str">
        <f t="shared" si="1"/>
        <v/>
      </c>
      <c r="H8" s="17" t="str">
        <f t="shared" si="2"/>
        <v/>
      </c>
      <c r="I8" s="17" t="str">
        <f t="shared" si="3"/>
        <v/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253" s="17" customFormat="1" ht="24.95" customHeight="1" thickBot="1">
      <c r="A9" s="40" t="s">
        <v>129</v>
      </c>
      <c r="B9" s="174"/>
      <c r="C9" s="174"/>
      <c r="D9" s="198"/>
      <c r="E9" s="19"/>
      <c r="F9" s="57" t="str">
        <f t="shared" si="0"/>
        <v/>
      </c>
      <c r="G9" s="17" t="str">
        <f>IF(ISTEXT(B9),B9&amp;" не число",IF(B9&lt;0,B9&amp;" меньше нуля",IF(B9=ROUND(B9,2),"",B9&amp;" больше 2 знаков после запятой")))</f>
        <v/>
      </c>
      <c r="H9" s="17" t="str">
        <f>IF(ISTEXT(C9),C9&amp;" не число",IF(C9&lt;0,C9&amp;" меньше нуля",IF(C9=ROUND(C9,2),"",C9&amp;" больше 2 знаков после запятой")))</f>
        <v/>
      </c>
      <c r="I9" s="17" t="str">
        <f>IF(ISTEXT(D9),D9&amp;" не число",IF(D9&lt;0,D9&amp;" меньше нуля",IF(D9=ROUND(D9,2),"",D9&amp;" больше 2 знаков после запятой")))</f>
        <v/>
      </c>
      <c r="IR9" s="16"/>
      <c r="IS9" s="216"/>
    </row>
    <row r="10" spans="1:253" ht="24.95" customHeight="1" thickBot="1">
      <c r="A10" s="41" t="s">
        <v>131</v>
      </c>
      <c r="B10" s="105"/>
      <c r="C10" s="105"/>
      <c r="D10" s="102"/>
      <c r="F10" s="57" t="str">
        <f t="shared" si="0"/>
        <v/>
      </c>
      <c r="G10" s="16" t="str">
        <f t="shared" si="1"/>
        <v/>
      </c>
      <c r="H10" s="16" t="str">
        <f t="shared" si="2"/>
        <v/>
      </c>
      <c r="I10" s="16" t="str">
        <f t="shared" si="3"/>
        <v/>
      </c>
    </row>
    <row r="11" spans="1:253" s="17" customFormat="1" ht="24.95" customHeight="1" thickBot="1">
      <c r="A11" s="40" t="s">
        <v>97</v>
      </c>
      <c r="B11" s="105"/>
      <c r="C11" s="105"/>
      <c r="D11" s="102"/>
      <c r="E11" s="19"/>
      <c r="F11" s="57" t="str">
        <f t="shared" si="0"/>
        <v/>
      </c>
      <c r="G11" s="17" t="str">
        <f t="shared" si="1"/>
        <v/>
      </c>
      <c r="H11" s="17" t="str">
        <f t="shared" si="2"/>
        <v/>
      </c>
      <c r="I11" s="17" t="str">
        <f t="shared" si="3"/>
        <v/>
      </c>
      <c r="IR11" s="16"/>
      <c r="IS11" s="216"/>
    </row>
    <row r="12" spans="1:253" ht="42.75" customHeight="1" thickBot="1">
      <c r="A12" s="316" t="s">
        <v>479</v>
      </c>
      <c r="B12" s="199"/>
      <c r="C12" s="199"/>
      <c r="D12" s="200"/>
      <c r="E12" s="19"/>
      <c r="F12" s="57" t="str">
        <f t="shared" si="0"/>
        <v/>
      </c>
      <c r="G12" s="16" t="str">
        <f t="shared" si="1"/>
        <v/>
      </c>
      <c r="H12" s="16" t="str">
        <f t="shared" si="2"/>
        <v/>
      </c>
      <c r="I12" s="16" t="str">
        <f t="shared" si="3"/>
        <v/>
      </c>
    </row>
    <row r="13" spans="1:253" ht="24.95" customHeight="1" thickBot="1">
      <c r="A13" s="41" t="s">
        <v>526</v>
      </c>
      <c r="B13" s="201">
        <v>10</v>
      </c>
      <c r="C13" s="201"/>
      <c r="D13" s="202"/>
      <c r="E13" s="19"/>
      <c r="F13" s="57" t="str">
        <f t="shared" si="0"/>
        <v/>
      </c>
      <c r="G13" s="17" t="str">
        <f t="shared" si="1"/>
        <v/>
      </c>
      <c r="H13" s="17" t="str">
        <f t="shared" si="2"/>
        <v/>
      </c>
      <c r="I13" s="17" t="str">
        <f t="shared" si="3"/>
        <v/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253" s="17" customFormat="1" ht="24.95" customHeight="1" thickBot="1">
      <c r="A14" s="40" t="s">
        <v>128</v>
      </c>
      <c r="B14" s="205">
        <v>1</v>
      </c>
      <c r="C14" s="205"/>
      <c r="D14" s="206"/>
      <c r="E14" s="19"/>
      <c r="F14" s="57" t="str">
        <f t="shared" si="0"/>
        <v/>
      </c>
      <c r="G14" s="17" t="str">
        <f>IF(ISTEXT(B14),B14&amp;" не число",IF(B14&lt;0,B14&amp;" меньше нуля",IF(B14=ROUND(B14,2),"",B14&amp;" больше 2 знаков после запятой")))</f>
        <v/>
      </c>
      <c r="H14" s="17" t="str">
        <f>IF(ISTEXT(C14),C14&amp;" не число",IF(C14&lt;0,C14&amp;" меньше нуля",IF(C14=ROUND(C14,2),"",C14&amp;" больше 2 знаков после запятой")))</f>
        <v/>
      </c>
      <c r="I14" s="17" t="str">
        <f>IF(ISTEXT(D14),D14&amp;" не число",IF(D14&lt;0,D14&amp;" меньше нуля",IF(D14=ROUND(D14,2),"",D14&amp;" больше 2 знаков после запятой")))</f>
        <v/>
      </c>
      <c r="IR14" s="16"/>
      <c r="IS14" s="216"/>
    </row>
    <row r="15" spans="1:253" ht="24.95" customHeight="1" thickBot="1">
      <c r="A15" s="41" t="s">
        <v>130</v>
      </c>
      <c r="B15" s="203">
        <v>1</v>
      </c>
      <c r="C15" s="203"/>
      <c r="D15" s="204"/>
      <c r="F15" s="57" t="str">
        <f t="shared" si="0"/>
        <v/>
      </c>
      <c r="G15" s="16" t="str">
        <f t="shared" si="1"/>
        <v/>
      </c>
      <c r="H15" s="16" t="str">
        <f t="shared" si="2"/>
        <v/>
      </c>
      <c r="I15" s="16" t="str">
        <f t="shared" si="3"/>
        <v/>
      </c>
    </row>
    <row r="16" spans="1:253" s="17" customFormat="1" ht="24.95" customHeight="1" thickBot="1">
      <c r="A16" s="40" t="s">
        <v>129</v>
      </c>
      <c r="B16" s="205">
        <v>5</v>
      </c>
      <c r="C16" s="205"/>
      <c r="D16" s="206"/>
      <c r="E16" s="19"/>
      <c r="F16" s="57" t="str">
        <f t="shared" si="0"/>
        <v/>
      </c>
      <c r="G16" s="17" t="str">
        <f>IF(ISTEXT(B16),B16&amp;" не число",IF(B16&lt;0,B16&amp;" меньше нуля",IF(B16=ROUND(B16,2),"",B16&amp;" больше 2 знаков после запятой")))</f>
        <v/>
      </c>
      <c r="H16" s="17" t="str">
        <f>IF(ISTEXT(C16),C16&amp;" не число",IF(C16&lt;0,C16&amp;" меньше нуля",IF(C16=ROUND(C16,2),"",C16&amp;" больше 2 знаков после запятой")))</f>
        <v/>
      </c>
      <c r="I16" s="17" t="str">
        <f>IF(ISTEXT(D16),D16&amp;" не число",IF(D16&lt;0,D16&amp;" меньше нуля",IF(D16=ROUND(D16,2),"",D16&amp;" больше 2 знаков после запятой")))</f>
        <v/>
      </c>
      <c r="IR16" s="16"/>
      <c r="IS16" s="216"/>
    </row>
    <row r="17" spans="1:253" ht="24.95" customHeight="1" thickBot="1">
      <c r="A17" s="41" t="s">
        <v>131</v>
      </c>
      <c r="B17" s="203">
        <v>5</v>
      </c>
      <c r="C17" s="203"/>
      <c r="D17" s="204"/>
      <c r="F17" s="57" t="str">
        <f t="shared" si="0"/>
        <v/>
      </c>
      <c r="G17" s="16" t="str">
        <f t="shared" si="1"/>
        <v/>
      </c>
      <c r="H17" s="16" t="str">
        <f t="shared" si="2"/>
        <v/>
      </c>
      <c r="I17" s="16" t="str">
        <f t="shared" si="3"/>
        <v/>
      </c>
    </row>
    <row r="18" spans="1:253" s="17" customFormat="1" ht="24.95" customHeight="1" thickBot="1">
      <c r="A18" s="40" t="s">
        <v>97</v>
      </c>
      <c r="B18" s="201">
        <v>135</v>
      </c>
      <c r="C18" s="201"/>
      <c r="D18" s="202"/>
      <c r="E18" s="19"/>
      <c r="F18" s="57" t="str">
        <f t="shared" si="0"/>
        <v/>
      </c>
      <c r="G18" s="17" t="str">
        <f t="shared" si="1"/>
        <v/>
      </c>
      <c r="H18" s="17" t="str">
        <f t="shared" si="2"/>
        <v/>
      </c>
      <c r="I18" s="17" t="str">
        <f t="shared" si="3"/>
        <v/>
      </c>
      <c r="IR18" s="16"/>
      <c r="IS18" s="216"/>
    </row>
    <row r="19" spans="1:253">
      <c r="G19" s="16" t="str">
        <f t="shared" si="1"/>
        <v/>
      </c>
      <c r="H19" s="16" t="str">
        <f t="shared" si="2"/>
        <v/>
      </c>
      <c r="I19" s="16" t="str">
        <f t="shared" si="3"/>
        <v/>
      </c>
    </row>
    <row r="20" spans="1:253" hidden="1">
      <c r="G20" s="16" t="str">
        <f t="shared" si="1"/>
        <v/>
      </c>
      <c r="H20" s="16" t="str">
        <f t="shared" si="2"/>
        <v/>
      </c>
      <c r="I20" s="16" t="str">
        <f t="shared" si="3"/>
        <v/>
      </c>
    </row>
  </sheetData>
  <sheetProtection password="C41E" sheet="1" objects="1" scenarios="1" selectLockedCells="1"/>
  <phoneticPr fontId="9" type="noConversion"/>
  <conditionalFormatting sqref="B12:D12">
    <cfRule type="expression" dxfId="271" priority="3" stopIfTrue="1">
      <formula>OR(NOT(ISNONTEXT(B12)),B12&lt;0)</formula>
    </cfRule>
  </conditionalFormatting>
  <conditionalFormatting sqref="F2">
    <cfRule type="cellIs" dxfId="270" priority="22" stopIfTrue="1" operator="equal">
      <formula>"НОРМА"</formula>
    </cfRule>
    <cfRule type="cellIs" dxfId="269" priority="23" stopIfTrue="1" operator="equal">
      <formula>"ОШИБКИ"</formula>
    </cfRule>
  </conditionalFormatting>
  <conditionalFormatting sqref="B6:D6 B8:D8 B10:D11 B13:D13 B15:D15 B17:D18">
    <cfRule type="expression" dxfId="268" priority="24" stopIfTrue="1">
      <formula>OR(ISTEXT(B6),B6&lt;0)</formula>
    </cfRule>
    <cfRule type="expression" dxfId="267" priority="25" stopIfTrue="1">
      <formula>B6&lt;&gt;ROUND(B6,0)</formula>
    </cfRule>
  </conditionalFormatting>
  <conditionalFormatting sqref="B7:D7 B9:D9 B14:D14 B16:D16">
    <cfRule type="expression" dxfId="266" priority="26" stopIfTrue="1">
      <formula>OR(ISTEXT(B7),B7&lt;0)</formula>
    </cfRule>
    <cfRule type="expression" dxfId="265" priority="27" stopIfTrue="1">
      <formula>B7&lt;&gt;ROUND(B7,2)</formula>
    </cfRule>
  </conditionalFormatting>
  <dataValidations count="3">
    <dataValidation type="decimal" errorStyle="information" operator="greaterThanOrEqual" showInputMessage="1" showErrorMessage="1" error="недопустимое значение" sqref="B12:D12">
      <formula1>0</formula1>
    </dataValidation>
    <dataValidation type="whole" errorStyle="information" operator="greaterThanOrEqual" showInputMessage="1" showErrorMessage="1" error="недопустимое значение" sqref="B6:D6 B8:D8 B10:D11 B13:D13 B15:D15 B17:D18">
      <formula1>0</formula1>
    </dataValidation>
    <dataValidation type="decimal" errorStyle="information" operator="greaterThanOrEqual" showInputMessage="1" showErrorMessage="1" error="недопустимое значение" sqref="B7:D7 B9:D9 B14:D14 B16:D16">
      <formula1>0</formula1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05"/>
  <dimension ref="A1:IS39"/>
  <sheetViews>
    <sheetView zoomScaleNormal="100" workbookViewId="0">
      <pane ySplit="5" topLeftCell="A6" activePane="bottomLeft" state="frozen"/>
      <selection activeCell="C8" sqref="C8"/>
      <selection pane="bottomLeft" activeCell="C8" sqref="C8"/>
    </sheetView>
  </sheetViews>
  <sheetFormatPr defaultColWidth="0" defaultRowHeight="19.899999999999999" customHeight="1" zeroHeight="1"/>
  <cols>
    <col min="1" max="1" width="30.7109375" style="16" customWidth="1"/>
    <col min="2" max="2" width="68.85546875" style="16" customWidth="1"/>
    <col min="3" max="3" width="13.85546875" style="16" customWidth="1"/>
    <col min="4" max="4" width="13.85546875" style="16" hidden="1" customWidth="1"/>
    <col min="5" max="5" width="60.7109375" style="16" customWidth="1"/>
    <col min="6" max="246" width="8.7109375" style="16" hidden="1" customWidth="1"/>
    <col min="247" max="247" width="8.85546875" style="16" hidden="1" customWidth="1"/>
    <col min="248" max="248" width="8.140625" hidden="1"/>
    <col min="249" max="249" width="8.85546875" style="226" hidden="1" customWidth="1"/>
    <col min="250" max="250" width="8.7109375" style="16" hidden="1" customWidth="1"/>
    <col min="251" max="251" width="8.85546875" style="16" hidden="1" customWidth="1"/>
    <col min="252" max="252" width="8.140625" style="16" hidden="1" customWidth="1"/>
    <col min="253" max="253" width="8.85546875" style="16" hidden="1" customWidth="1"/>
    <col min="254" max="16384" width="8.7109375" style="16" hidden="1"/>
  </cols>
  <sheetData>
    <row r="1" spans="1:252" ht="18.75">
      <c r="A1" s="329" t="s">
        <v>480</v>
      </c>
      <c r="B1" s="329"/>
      <c r="C1" s="329"/>
    </row>
    <row r="2" spans="1:252" s="17" customFormat="1" ht="19.5" thickBot="1">
      <c r="A2" s="331" t="s">
        <v>458</v>
      </c>
      <c r="B2" s="331"/>
      <c r="C2" s="331"/>
      <c r="E2" s="43" t="str">
        <f ca="1">IF(COUNTBLANK($E$3:$E$38)=36,"НОРМА","ОШИБКИ")</f>
        <v>НОРМА</v>
      </c>
      <c r="IR2" s="226" t="str">
        <f ca="1">IF(COUNTBLANK($E$3:$E$38)=36,"НОРМА","ОШИБКИ")</f>
        <v>НОРМА</v>
      </c>
    </row>
    <row r="3" spans="1:252" s="44" customFormat="1" ht="16.5" customHeight="1">
      <c r="A3" s="771" t="s">
        <v>354</v>
      </c>
      <c r="B3" s="801" t="s">
        <v>0</v>
      </c>
      <c r="C3" s="796" t="s">
        <v>541</v>
      </c>
      <c r="E3" s="334" t="str">
        <f ca="1">IF(RIGHT(CELL("имяфайла",$A$1),LEN(CELL("имяфайла",$A$1))-SEARCH("]",CELL("имяфайла",$A$1)))&lt;&gt;"5","название листа нельзя менять","")</f>
        <v/>
      </c>
      <c r="IR3" s="227"/>
    </row>
    <row r="4" spans="1:252" ht="35.25" customHeight="1" thickBot="1">
      <c r="A4" s="772"/>
      <c r="B4" s="802"/>
      <c r="C4" s="797"/>
      <c r="IR4" s="226"/>
    </row>
    <row r="5" spans="1:252" s="17" customFormat="1" ht="24.75" customHeight="1" thickBot="1">
      <c r="A5" s="9">
        <v>1</v>
      </c>
      <c r="B5" s="60">
        <v>2</v>
      </c>
      <c r="C5" s="9">
        <v>3</v>
      </c>
      <c r="D5" s="16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260"/>
      <c r="IR5" s="226"/>
    </row>
    <row r="6" spans="1:252" ht="19.899999999999999" customHeight="1" thickBot="1">
      <c r="A6" s="799" t="s">
        <v>14</v>
      </c>
      <c r="B6" s="62" t="s">
        <v>1</v>
      </c>
      <c r="C6" s="640">
        <v>65.75</v>
      </c>
      <c r="E6" s="57" t="str">
        <f t="shared" ref="E6:E38" si="0">IF(AND(F6="",G6=""),"",F6 &amp; "|" &amp; G6)</f>
        <v/>
      </c>
      <c r="F6" s="16" t="str">
        <f>IF(ISTEXT(C6),C6&amp;" не число",IF(C6&lt;0,C6&amp;" меньше нуля",IF(C6=ROUND(C6,2),"",C6&amp;" больше 2 знаков после запятой")))</f>
        <v/>
      </c>
      <c r="IR6" s="226"/>
    </row>
    <row r="7" spans="1:252" ht="19.899999999999999" customHeight="1" thickBot="1">
      <c r="A7" s="799"/>
      <c r="B7" s="35" t="s">
        <v>2</v>
      </c>
      <c r="C7" s="641">
        <v>52.5</v>
      </c>
      <c r="E7" s="57" t="str">
        <f t="shared" si="0"/>
        <v/>
      </c>
      <c r="F7" s="16" t="str">
        <f>IF(ISTEXT(C7),C7&amp;" не число",IF(C7&lt;0,C7&amp;" меньше нуля",IF(C7=ROUND(C7,2),"",C7&amp;" больше 2 знаков после запятой")))</f>
        <v/>
      </c>
      <c r="G7" s="16" t="str">
        <f>IF(C7&lt;=C6,"","занятых должностей "&amp;C7&amp;" больше, чем штатных "&amp;C6)</f>
        <v/>
      </c>
      <c r="IR7" s="546">
        <f ca="1">IF($IR$2="ОШИБКИ",1,0)</f>
        <v>0</v>
      </c>
    </row>
    <row r="8" spans="1:252" ht="19.899999999999999" customHeight="1" thickBot="1">
      <c r="A8" s="800"/>
      <c r="B8" s="35" t="s">
        <v>3</v>
      </c>
      <c r="C8" s="642">
        <v>49</v>
      </c>
      <c r="E8" s="57" t="str">
        <f t="shared" si="0"/>
        <v/>
      </c>
      <c r="F8" s="16" t="str">
        <f>IF(ISTEXT(C8),C8&amp;" не число",IF(C8&lt;0,C8&amp;" меньше нуля",IF(C8=ROUND(C8,0),"",C8&amp;" не целое число")))</f>
        <v/>
      </c>
      <c r="G8" s="16" t="str">
        <f>IF(C8&lt;=10*C6,""," физических лиц больше, чем 10 * штатных   "&amp; 10*C6)</f>
        <v/>
      </c>
    </row>
    <row r="9" spans="1:252" ht="19.899999999999999" customHeight="1" thickBot="1">
      <c r="A9" s="803" t="s">
        <v>528</v>
      </c>
      <c r="B9" s="35" t="s">
        <v>1</v>
      </c>
      <c r="C9" s="639">
        <v>1</v>
      </c>
      <c r="E9" s="57" t="str">
        <f t="shared" si="0"/>
        <v/>
      </c>
      <c r="F9" s="16" t="str">
        <f>IF(ISTEXT(C9),C9&amp;" не число",IF(C9&lt;0,C9&amp;" меньше нуля",IF(C9=ROUND(C9,2),"",C9&amp;" больше 2 знаков после запятой")))</f>
        <v/>
      </c>
    </row>
    <row r="10" spans="1:252" ht="19.899999999999999" customHeight="1" thickBot="1">
      <c r="A10" s="804"/>
      <c r="B10" s="35" t="s">
        <v>2</v>
      </c>
      <c r="C10" s="639">
        <v>1</v>
      </c>
      <c r="E10" s="57" t="str">
        <f t="shared" si="0"/>
        <v/>
      </c>
      <c r="F10" s="16" t="str">
        <f>IF(ISTEXT(C10),C10&amp;" не число",IF(C10&lt;0,C10&amp;" меньше нуля",IF(C10=ROUND(C10,2),"",C10&amp;" больше 2 знаков после запятой")))</f>
        <v/>
      </c>
      <c r="G10" s="16" t="str">
        <f>IF(C10&lt;=C9,"","занятых должностей "&amp;C10&amp;" больше, чем штатных "&amp;C9)</f>
        <v/>
      </c>
    </row>
    <row r="11" spans="1:252" ht="19.899999999999999" customHeight="1" thickBot="1">
      <c r="A11" s="805"/>
      <c r="B11" s="35" t="s">
        <v>3</v>
      </c>
      <c r="C11" s="63">
        <v>1</v>
      </c>
      <c r="E11" s="57" t="str">
        <f t="shared" si="0"/>
        <v/>
      </c>
      <c r="F11" s="16" t="str">
        <f>IF(ISTEXT(C11),C11&amp;" не число",IF(C11&lt;0,C11&amp;" меньше нуля",IF(C11=ROUND(C11,0),"",C11&amp;" не целое число")))</f>
        <v/>
      </c>
      <c r="G11" s="16" t="str">
        <f>IF(C11&lt;=10*C9,""," физических лиц больше, чем 10 * штатных   "&amp; 10*C9)</f>
        <v/>
      </c>
    </row>
    <row r="12" spans="1:252" ht="19.899999999999999" customHeight="1" thickBot="1">
      <c r="A12" s="803" t="s">
        <v>529</v>
      </c>
      <c r="B12" s="35" t="s">
        <v>4</v>
      </c>
      <c r="C12" s="639"/>
      <c r="E12" s="57" t="str">
        <f t="shared" si="0"/>
        <v/>
      </c>
      <c r="F12" s="16" t="str">
        <f>IF(ISTEXT(C12),C12&amp;" не число",IF(C12&lt;0,C12&amp;" меньше нуля",IF(C12=ROUND(C12,2),"",C12&amp;" больше 2 знаков после запятой")))</f>
        <v/>
      </c>
    </row>
    <row r="13" spans="1:252" ht="19.899999999999999" customHeight="1" thickBot="1">
      <c r="A13" s="804"/>
      <c r="B13" s="35" t="s">
        <v>5</v>
      </c>
      <c r="C13" s="639"/>
      <c r="E13" s="57" t="str">
        <f t="shared" si="0"/>
        <v/>
      </c>
      <c r="F13" s="16" t="str">
        <f>IF(ISTEXT(C13),C13&amp;" не число",IF(C13&lt;0,C13&amp;" меньше нуля",IF(C13=ROUND(C13,2),"",C13&amp;" больше 2 знаков после запятой")))</f>
        <v/>
      </c>
      <c r="G13" s="16" t="str">
        <f>IF(C13&lt;=C12,"","занятых должностей "&amp;C13&amp;" больше, чем штатных "&amp;C12)</f>
        <v/>
      </c>
    </row>
    <row r="14" spans="1:252" ht="19.899999999999999" customHeight="1" thickBot="1">
      <c r="A14" s="805"/>
      <c r="B14" s="35" t="s">
        <v>3</v>
      </c>
      <c r="C14" s="63"/>
      <c r="E14" s="57" t="str">
        <f t="shared" si="0"/>
        <v/>
      </c>
      <c r="F14" s="16" t="str">
        <f>IF(ISTEXT(C14),C14&amp;" не число",IF(C14&lt;0,C14&amp;" меньше нуля",IF(C14=ROUND(C14,0),"",C14&amp;" не целое число")))</f>
        <v/>
      </c>
      <c r="G14" s="16" t="str">
        <f>IF(C14&lt;=10*C12,""," физических лиц больше, чем 10 * штатных   "&amp; 10*C12)</f>
        <v/>
      </c>
    </row>
    <row r="15" spans="1:252" ht="19.899999999999999" customHeight="1" thickBot="1">
      <c r="A15" s="798" t="s">
        <v>527</v>
      </c>
      <c r="B15" s="35" t="s">
        <v>4</v>
      </c>
      <c r="C15" s="639"/>
      <c r="E15" s="57" t="str">
        <f t="shared" si="0"/>
        <v/>
      </c>
      <c r="F15" s="16" t="str">
        <f>IF(ISTEXT(C15),C15&amp;" не число",IF(C15&lt;0,C15&amp;" меньше нуля",IF(C15=ROUND(C15,2),"",C15&amp;" больше 2 знаков после запятой")))</f>
        <v/>
      </c>
    </row>
    <row r="16" spans="1:252" ht="19.899999999999999" customHeight="1" thickBot="1">
      <c r="A16" s="799"/>
      <c r="B16" s="35" t="s">
        <v>5</v>
      </c>
      <c r="C16" s="639"/>
      <c r="E16" s="57" t="str">
        <f t="shared" si="0"/>
        <v/>
      </c>
      <c r="F16" s="16" t="str">
        <f>IF(ISTEXT(C16),C16&amp;" не число",IF(C16&lt;0,C16&amp;" меньше нуля",IF(C16=ROUND(C16,2),"",C16&amp;" больше 2 знаков после запятой")))</f>
        <v/>
      </c>
      <c r="G16" s="16" t="str">
        <f>IF(C16&lt;=C15,"","занятых должностей "&amp;C16&amp;" больше, чем штатных "&amp;C15)</f>
        <v/>
      </c>
    </row>
    <row r="17" spans="1:7" ht="19.899999999999999" customHeight="1" thickBot="1">
      <c r="A17" s="800"/>
      <c r="B17" s="35" t="s">
        <v>3</v>
      </c>
      <c r="C17" s="63"/>
      <c r="E17" s="57" t="str">
        <f t="shared" si="0"/>
        <v/>
      </c>
      <c r="F17" s="16" t="str">
        <f>IF(ISTEXT(C17),C17&amp;" не число",IF(C17&lt;0,C17&amp;" меньше нуля",IF(C17=ROUND(C17,0),"",C17&amp;" не целое число")))</f>
        <v/>
      </c>
      <c r="G17" s="16" t="str">
        <f>IF(C17&lt;=10*C15,""," физических лиц больше, чем 10 * штатных   "&amp; 10*C15)</f>
        <v/>
      </c>
    </row>
    <row r="18" spans="1:7" ht="19.899999999999999" customHeight="1" thickBot="1">
      <c r="A18" s="798" t="s">
        <v>9</v>
      </c>
      <c r="B18" s="35" t="s">
        <v>4</v>
      </c>
      <c r="C18" s="639"/>
      <c r="E18" s="57" t="str">
        <f t="shared" si="0"/>
        <v/>
      </c>
      <c r="F18" s="16" t="str">
        <f>IF(ISTEXT(C18),C18&amp;" не число",IF(C18&lt;0,C18&amp;" меньше нуля",IF(C18=ROUND(C18,2),"",C18&amp;" больше 2 знаков после запятой")))</f>
        <v/>
      </c>
    </row>
    <row r="19" spans="1:7" ht="19.899999999999999" customHeight="1" thickBot="1">
      <c r="A19" s="799"/>
      <c r="B19" s="35" t="s">
        <v>5</v>
      </c>
      <c r="C19" s="639"/>
      <c r="E19" s="57" t="str">
        <f t="shared" si="0"/>
        <v/>
      </c>
      <c r="F19" s="16" t="str">
        <f>IF(ISTEXT(C19),C19&amp;" не число",IF(C19&lt;0,C19&amp;" меньше нуля",IF(C19=ROUND(C19,2),"",C19&amp;" больше 2 знаков после запятой")))</f>
        <v/>
      </c>
      <c r="G19" s="16" t="str">
        <f>IF(C19&lt;=C18,"","занятых должностей "&amp;C19&amp;" больше, чем штатных "&amp;C18)</f>
        <v/>
      </c>
    </row>
    <row r="20" spans="1:7" ht="19.899999999999999" customHeight="1" thickBot="1">
      <c r="A20" s="800"/>
      <c r="B20" s="35" t="s">
        <v>3</v>
      </c>
      <c r="C20" s="63"/>
      <c r="E20" s="57" t="str">
        <f t="shared" si="0"/>
        <v/>
      </c>
      <c r="F20" s="16" t="str">
        <f>IF(ISTEXT(C20),C20&amp;" не число",IF(C20&lt;0,C20&amp;" меньше нуля",IF(C20=ROUND(C20,0),"",C20&amp;" не целое число")))</f>
        <v/>
      </c>
      <c r="G20" s="16" t="str">
        <f>IF(C20&lt;=10*C18,""," физических лиц больше, чем 10 * штатных   "&amp; 10*C18)</f>
        <v/>
      </c>
    </row>
    <row r="21" spans="1:7" ht="19.899999999999999" customHeight="1" thickBot="1">
      <c r="A21" s="798" t="s">
        <v>11</v>
      </c>
      <c r="B21" s="35" t="s">
        <v>4</v>
      </c>
      <c r="C21" s="639">
        <v>3.25</v>
      </c>
      <c r="E21" s="57" t="str">
        <f t="shared" si="0"/>
        <v/>
      </c>
      <c r="F21" s="16" t="str">
        <f>IF(ISTEXT(C21),C21&amp;" не число",IF(C21&lt;0,C21&amp;" меньше нуля",IF(C21=ROUND(C21,2),"",C21&amp;" больше 2 знаков после запятой")))</f>
        <v/>
      </c>
    </row>
    <row r="22" spans="1:7" ht="19.899999999999999" customHeight="1" thickBot="1">
      <c r="A22" s="799"/>
      <c r="B22" s="35" t="s">
        <v>5</v>
      </c>
      <c r="C22" s="639">
        <v>3</v>
      </c>
      <c r="E22" s="57" t="str">
        <f t="shared" si="0"/>
        <v/>
      </c>
      <c r="F22" s="16" t="str">
        <f>IF(ISTEXT(C22),C22&amp;" не число",IF(C22&lt;0,C22&amp;" меньше нуля",IF(C22=ROUND(C22,2),"",C22&amp;" больше 2 знаков после запятой")))</f>
        <v/>
      </c>
      <c r="G22" s="16" t="str">
        <f>IF(C22&lt;=C21,"","занятых должностей "&amp;C22&amp;" больше, чем штатных "&amp;C21)</f>
        <v/>
      </c>
    </row>
    <row r="23" spans="1:7" ht="19.899999999999999" customHeight="1" thickBot="1">
      <c r="A23" s="800"/>
      <c r="B23" s="35" t="s">
        <v>3</v>
      </c>
      <c r="C23" s="63">
        <v>3</v>
      </c>
      <c r="E23" s="57" t="str">
        <f t="shared" si="0"/>
        <v/>
      </c>
      <c r="F23" s="16" t="str">
        <f>IF(ISTEXT(C23),C23&amp;" не число",IF(C23&lt;0,C23&amp;" меньше нуля",IF(C23=ROUND(C23,0),"",C23&amp;" не целое число")))</f>
        <v/>
      </c>
      <c r="G23" s="16" t="str">
        <f>IF(C23&lt;=10*C21,""," физических лиц больше, чем 10 * штатных   "&amp; 10*C21)</f>
        <v/>
      </c>
    </row>
    <row r="24" spans="1:7" ht="19.899999999999999" customHeight="1" thickBot="1">
      <c r="A24" s="798" t="s">
        <v>12</v>
      </c>
      <c r="B24" s="35" t="s">
        <v>4</v>
      </c>
      <c r="C24" s="639">
        <v>1.25</v>
      </c>
      <c r="E24" s="57" t="str">
        <f t="shared" si="0"/>
        <v/>
      </c>
      <c r="F24" s="16" t="str">
        <f>IF(ISTEXT(C24),C24&amp;" не число",IF(C24&lt;0,C24&amp;" меньше нуля",IF(C24=ROUND(C24,2),"",C24&amp;" больше 2 знаков после запятой")))</f>
        <v/>
      </c>
    </row>
    <row r="25" spans="1:7" ht="19.899999999999999" customHeight="1" thickBot="1">
      <c r="A25" s="799"/>
      <c r="B25" s="35" t="s">
        <v>5</v>
      </c>
      <c r="C25" s="639">
        <v>1</v>
      </c>
      <c r="E25" s="57" t="str">
        <f t="shared" si="0"/>
        <v/>
      </c>
      <c r="F25" s="16" t="str">
        <f>IF(ISTEXT(C25),C25&amp;" не число",IF(C25&lt;0,C25&amp;" меньше нуля",IF(C25=ROUND(C25,2),"",C25&amp;" больше 2 знаков после запятой")))</f>
        <v/>
      </c>
      <c r="G25" s="16" t="str">
        <f>IF(C25&lt;=C24,"","занятых должностей "&amp;C25&amp;" больше, чем штатных "&amp;C24)</f>
        <v/>
      </c>
    </row>
    <row r="26" spans="1:7" ht="19.899999999999999" customHeight="1" thickBot="1">
      <c r="A26" s="800"/>
      <c r="B26" s="35" t="s">
        <v>3</v>
      </c>
      <c r="C26" s="63">
        <v>1</v>
      </c>
      <c r="E26" s="57" t="str">
        <f t="shared" si="0"/>
        <v/>
      </c>
      <c r="F26" s="16" t="str">
        <f>IF(ISTEXT(C26),C26&amp;" не число",IF(C26&lt;0,C26&amp;" меньше нуля",IF(C26=ROUND(C26,0),"",C26&amp;" не целое число")))</f>
        <v/>
      </c>
      <c r="G26" s="16" t="str">
        <f>IF(C26&lt;=10*C24,""," физических лиц больше, чем 10 * штатных   "&amp; 10*C24)</f>
        <v/>
      </c>
    </row>
    <row r="27" spans="1:7" ht="19.899999999999999" customHeight="1" thickBot="1">
      <c r="A27" s="798" t="s">
        <v>10</v>
      </c>
      <c r="B27" s="35" t="s">
        <v>4</v>
      </c>
      <c r="C27" s="639"/>
      <c r="D27" s="61"/>
      <c r="E27" s="57" t="str">
        <f t="shared" si="0"/>
        <v/>
      </c>
      <c r="F27" s="16" t="str">
        <f>IF(ISTEXT(C27),C27&amp;" не число",IF(C27&lt;0,C27&amp;" меньше нуля",IF(C27=ROUND(C27,2),"",C27&amp;" больше 2 знаков после запятой")))</f>
        <v/>
      </c>
    </row>
    <row r="28" spans="1:7" ht="19.899999999999999" customHeight="1" thickBot="1">
      <c r="A28" s="799"/>
      <c r="B28" s="35" t="s">
        <v>5</v>
      </c>
      <c r="C28" s="639"/>
      <c r="D28" s="61"/>
      <c r="E28" s="57" t="str">
        <f t="shared" si="0"/>
        <v/>
      </c>
      <c r="F28" s="16" t="str">
        <f>IF(ISTEXT(C28),C28&amp;" не число",IF(C28&lt;0,C28&amp;" меньше нуля",IF(C28=ROUND(C28,2),"",C28&amp;" больше 2 знаков после запятой")))</f>
        <v/>
      </c>
      <c r="G28" s="16" t="str">
        <f>IF(C28&lt;=C27,"","занятых должностей "&amp;C28&amp;" больше, чем штатных "&amp;C27)</f>
        <v/>
      </c>
    </row>
    <row r="29" spans="1:7" ht="19.899999999999999" customHeight="1" thickBot="1">
      <c r="A29" s="800"/>
      <c r="B29" s="35" t="s">
        <v>3</v>
      </c>
      <c r="C29" s="63"/>
      <c r="E29" s="57" t="str">
        <f t="shared" si="0"/>
        <v/>
      </c>
      <c r="F29" s="16" t="str">
        <f>IF(ISTEXT(C29),C29&amp;" не число",IF(C29&lt;0,C29&amp;" меньше нуля",IF(C29=ROUND(C29,0),"",C29&amp;" не целое число")))</f>
        <v/>
      </c>
      <c r="G29" s="16" t="str">
        <f>IF(C29&lt;=10*C27,""," физических лиц больше, чем 10 * штатных   "&amp; 10*C27)</f>
        <v/>
      </c>
    </row>
    <row r="30" spans="1:7" ht="19.899999999999999" customHeight="1" thickBot="1">
      <c r="A30" s="798" t="s">
        <v>6</v>
      </c>
      <c r="B30" s="35" t="s">
        <v>4</v>
      </c>
      <c r="C30" s="639">
        <v>1.75</v>
      </c>
      <c r="E30" s="57" t="str">
        <f t="shared" si="0"/>
        <v/>
      </c>
      <c r="F30" s="16" t="str">
        <f>IF(ISTEXT(C30),C30&amp;" не число",IF(C30&lt;0,C30&amp;" меньше нуля",IF(C30=ROUND(C30,2),"",C30&amp;" больше 2 знаков после запятой")))</f>
        <v/>
      </c>
    </row>
    <row r="31" spans="1:7" ht="19.899999999999999" customHeight="1" thickBot="1">
      <c r="A31" s="799"/>
      <c r="B31" s="35" t="s">
        <v>5</v>
      </c>
      <c r="C31" s="639">
        <v>1.5</v>
      </c>
      <c r="E31" s="57" t="str">
        <f t="shared" si="0"/>
        <v/>
      </c>
      <c r="F31" s="16" t="str">
        <f>IF(ISTEXT(C31),C31&amp;" не число",IF(C31&lt;0,C31&amp;" меньше нуля",IF(C31=ROUND(C31,2),"",C31&amp;" больше 2 знаков после запятой")))</f>
        <v/>
      </c>
      <c r="G31" s="16" t="str">
        <f>IF(C31&lt;=C30,"","занятых должностей "&amp;C31&amp;" больше, чем штатных "&amp;C30)</f>
        <v/>
      </c>
    </row>
    <row r="32" spans="1:7" ht="19.899999999999999" customHeight="1" thickBot="1">
      <c r="A32" s="800"/>
      <c r="B32" s="35" t="s">
        <v>3</v>
      </c>
      <c r="C32" s="63">
        <v>1</v>
      </c>
      <c r="E32" s="57" t="str">
        <f t="shared" si="0"/>
        <v/>
      </c>
      <c r="F32" s="16" t="str">
        <f>IF(ISTEXT(C32),C32&amp;" не число",IF(C32&lt;0,C32&amp;" меньше нуля",IF(C32=ROUND(C32,0),"",C32&amp;" не целое число")))</f>
        <v/>
      </c>
      <c r="G32" s="16" t="str">
        <f>IF(C32&lt;=10*C30,""," физических лиц больше, чем 10 * штатных   "&amp; 10*C30)</f>
        <v/>
      </c>
    </row>
    <row r="33" spans="1:7" ht="19.899999999999999" customHeight="1" thickBot="1">
      <c r="A33" s="798" t="s">
        <v>7</v>
      </c>
      <c r="B33" s="35" t="s">
        <v>4</v>
      </c>
      <c r="C33" s="639"/>
      <c r="E33" s="57" t="str">
        <f t="shared" si="0"/>
        <v/>
      </c>
      <c r="F33" s="16" t="str">
        <f>IF(ISTEXT(C33),C33&amp;" не число",IF(C33&lt;0,C33&amp;" меньше нуля",IF(C33=ROUND(C33,2),"",C33&amp;" больше 2 знаков после запятой")))</f>
        <v/>
      </c>
    </row>
    <row r="34" spans="1:7" ht="19.899999999999999" customHeight="1" thickBot="1">
      <c r="A34" s="799"/>
      <c r="B34" s="35" t="s">
        <v>5</v>
      </c>
      <c r="C34" s="639"/>
      <c r="E34" s="57" t="str">
        <f t="shared" si="0"/>
        <v/>
      </c>
      <c r="F34" s="16" t="str">
        <f>IF(ISTEXT(C34),C34&amp;" не число",IF(C34&lt;0,C34&amp;" меньше нуля",IF(C34=ROUND(C34,2),"",C34&amp;" больше 2 знаков после запятой")))</f>
        <v/>
      </c>
      <c r="G34" s="16" t="str">
        <f>IF(C34&lt;=C33,"","занятых должностей "&amp;C34&amp;" больше, чем штатных "&amp;C33)</f>
        <v/>
      </c>
    </row>
    <row r="35" spans="1:7" ht="19.899999999999999" customHeight="1" thickBot="1">
      <c r="A35" s="800"/>
      <c r="B35" s="35" t="s">
        <v>3</v>
      </c>
      <c r="C35" s="63"/>
      <c r="E35" s="57" t="str">
        <f t="shared" si="0"/>
        <v/>
      </c>
      <c r="F35" s="16" t="str">
        <f>IF(ISTEXT(C35),C35&amp;" не число",IF(C35&lt;0,C35&amp;" меньше нуля",IF(C35=ROUND(C35,0),"",C35&amp;" не целое число")))</f>
        <v/>
      </c>
      <c r="G35" s="16" t="str">
        <f>IF(C35&lt;=10*C33,""," физических лиц больше, чем 10 * штатных   "&amp; 10*C33)</f>
        <v/>
      </c>
    </row>
    <row r="36" spans="1:7" ht="19.899999999999999" customHeight="1" thickBot="1">
      <c r="A36" s="798" t="s">
        <v>13</v>
      </c>
      <c r="B36" s="35" t="s">
        <v>4</v>
      </c>
      <c r="C36" s="639">
        <v>212</v>
      </c>
      <c r="E36" s="57" t="str">
        <f t="shared" si="0"/>
        <v/>
      </c>
      <c r="F36" s="16" t="str">
        <f>IF(ISTEXT(C36),C36&amp;" не число",IF(C36&lt;0,C36&amp;" меньше нуля",IF(C36=ROUND(C36,2),"",C36&amp;" больше 2 знаков после запятой")))</f>
        <v/>
      </c>
    </row>
    <row r="37" spans="1:7" ht="19.899999999999999" customHeight="1" thickBot="1">
      <c r="A37" s="799"/>
      <c r="B37" s="35" t="s">
        <v>5</v>
      </c>
      <c r="C37" s="639">
        <v>172</v>
      </c>
      <c r="E37" s="57" t="str">
        <f t="shared" si="0"/>
        <v/>
      </c>
      <c r="F37" s="16" t="str">
        <f>IF(ISTEXT(C37),C37&amp;" не число",IF(C37&lt;0,C37&amp;" меньше нуля",IF(C37=ROUND(C37,2),"",C37&amp;" больше 2 знаков после запятой")))</f>
        <v/>
      </c>
      <c r="G37" s="16" t="str">
        <f>IF(C37&lt;=C36,"","занятых должностей "&amp;C37&amp;" больше, чем штатных "&amp;C36)</f>
        <v/>
      </c>
    </row>
    <row r="38" spans="1:7" ht="19.899999999999999" customHeight="1" thickBot="1">
      <c r="A38" s="800"/>
      <c r="B38" s="35" t="s">
        <v>3</v>
      </c>
      <c r="C38" s="63">
        <v>160</v>
      </c>
      <c r="E38" s="57" t="str">
        <f t="shared" si="0"/>
        <v/>
      </c>
      <c r="F38" s="16" t="str">
        <f>IF(ISTEXT(C38),C38&amp;" не число",IF(C38&lt;0,C38&amp;" меньше нуля",IF(C38=ROUND(C38,0),"",C38&amp;" не целое число")))</f>
        <v/>
      </c>
      <c r="G38" s="16" t="str">
        <f>IF(C38&lt;=10*C36,""," физических лиц больше, чем 10 * штатных   "&amp; 10*C36)</f>
        <v/>
      </c>
    </row>
    <row r="39" spans="1:7" ht="19.899999999999999" customHeight="1">
      <c r="A39" s="36"/>
    </row>
  </sheetData>
  <sheetProtection password="C41E" sheet="1" objects="1" scenarios="1" selectLockedCells="1"/>
  <mergeCells count="14">
    <mergeCell ref="C3:C4"/>
    <mergeCell ref="A36:A38"/>
    <mergeCell ref="A3:A4"/>
    <mergeCell ref="B3:B4"/>
    <mergeCell ref="A9:A11"/>
    <mergeCell ref="A12:A14"/>
    <mergeCell ref="A30:A32"/>
    <mergeCell ref="A21:A23"/>
    <mergeCell ref="A33:A35"/>
    <mergeCell ref="A6:A8"/>
    <mergeCell ref="A15:A17"/>
    <mergeCell ref="A18:A20"/>
    <mergeCell ref="A24:A26"/>
    <mergeCell ref="A27:A29"/>
  </mergeCells>
  <phoneticPr fontId="9" type="noConversion"/>
  <conditionalFormatting sqref="E2">
    <cfRule type="cellIs" dxfId="264" priority="52" stopIfTrue="1" operator="equal">
      <formula>"НОРМА"</formula>
    </cfRule>
    <cfRule type="cellIs" dxfId="263" priority="53" stopIfTrue="1" operator="equal">
      <formula>"ОШИБКИ"</formula>
    </cfRule>
  </conditionalFormatting>
  <conditionalFormatting sqref="C6 C9 C12 C15 C18 C21 C24 C27 C30 C33 C36">
    <cfRule type="expression" dxfId="262" priority="54" stopIfTrue="1">
      <formula>OR(ISTEXT(C6),C6&lt;0)</formula>
    </cfRule>
    <cfRule type="expression" dxfId="261" priority="55" stopIfTrue="1">
      <formula>C6&lt;&gt;ROUND(C6,2)</formula>
    </cfRule>
  </conditionalFormatting>
  <conditionalFormatting sqref="C7 C10 C13 C16 C19 C22 C25 C28 C31 C34 C37">
    <cfRule type="expression" dxfId="260" priority="56" stopIfTrue="1">
      <formula>OR(ISTEXT(C7),C7&lt;0,C7&gt;C6)</formula>
    </cfRule>
    <cfRule type="expression" dxfId="259" priority="57" stopIfTrue="1">
      <formula>C7&lt;&gt;ROUND(C7,2)</formula>
    </cfRule>
  </conditionalFormatting>
  <conditionalFormatting sqref="C8 C11 C14 C17 C20 C23 C26 C29 C32 C35 C38">
    <cfRule type="expression" dxfId="258" priority="58" stopIfTrue="1">
      <formula>OR(ISTEXT(C8),C8&lt;0,C8&gt;10*C6)</formula>
    </cfRule>
    <cfRule type="expression" dxfId="257" priority="59" stopIfTrue="1">
      <formula>C8&lt;&gt;ROUND(C8,0)</formula>
    </cfRule>
  </conditionalFormatting>
  <dataValidations count="6">
    <dataValidation type="decimal" errorStyle="information" operator="greaterThanOrEqual" showInputMessage="1" showErrorMessage="1" error="недопустимое значение" sqref="C21 C6">
      <formula1>0</formula1>
    </dataValidation>
    <dataValidation type="decimal" errorStyle="information" showInputMessage="1" showErrorMessage="1" error="недопустимое значение" sqref="C7">
      <formula1>0</formula1>
      <formula2>C6</formula2>
    </dataValidation>
    <dataValidation type="whole" errorStyle="information" showInputMessage="1" showErrorMessage="1" error="значение вне интервала допустимых значений" sqref="C8">
      <formula1>0</formula1>
      <formula2>10*C6</formula2>
    </dataValidation>
    <dataValidation type="decimal" errorStyle="information" operator="greaterThanOrEqual" showInputMessage="1" showErrorMessage="1" error="недопустимое значение" sqref="C33 C9 C12 C15 C18 C36 C24 C27 C30">
      <formula1>0</formula1>
    </dataValidation>
    <dataValidation type="decimal" errorStyle="information" showInputMessage="1" showErrorMessage="1" error="недопустимое значение" sqref="C37 C10 C13 C16 C19 C22 C25 C28 C31 C34">
      <formula1>0</formula1>
      <formula2>C9</formula2>
    </dataValidation>
    <dataValidation type="whole" errorStyle="information" showInputMessage="1" showErrorMessage="1" error="значение вне интервала допустимых значений" sqref="C38 C11 C14 C17 C20 C23 C26 C29 C32 C35">
      <formula1>0</formula1>
      <formula2>10*C9</formula2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06"/>
  <dimension ref="A1:IS33"/>
  <sheetViews>
    <sheetView zoomScaleNormal="100" workbookViewId="0">
      <pane ySplit="5" topLeftCell="A6" activePane="bottomLeft" state="frozen"/>
      <selection pane="bottomLeft" activeCell="B6" sqref="B6:B31"/>
    </sheetView>
  </sheetViews>
  <sheetFormatPr defaultColWidth="0" defaultRowHeight="15" zeroHeight="1"/>
  <cols>
    <col min="1" max="1" width="18.28515625" style="16" customWidth="1"/>
    <col min="2" max="2" width="51.5703125" style="16" customWidth="1"/>
    <col min="3" max="3" width="10.28515625" style="16" customWidth="1"/>
    <col min="4" max="4" width="10.5703125" style="16" customWidth="1"/>
    <col min="5" max="5" width="11.42578125" style="16" customWidth="1"/>
    <col min="6" max="6" width="15.5703125" style="16" customWidth="1"/>
    <col min="7" max="7" width="12.140625" style="16" customWidth="1"/>
    <col min="8" max="8" width="13.5703125" style="16" customWidth="1"/>
    <col min="9" max="9" width="12.140625" style="16" bestFit="1" customWidth="1"/>
    <col min="10" max="10" width="14.5703125" style="16" customWidth="1"/>
    <col min="11" max="11" width="11.140625" style="16" customWidth="1"/>
    <col min="12" max="12" width="9.140625" style="16" hidden="1" customWidth="1"/>
    <col min="13" max="13" width="60.7109375" style="16" customWidth="1"/>
    <col min="14" max="250" width="11.140625" style="195" hidden="1" customWidth="1"/>
    <col min="251" max="251" width="8.85546875" style="195" hidden="1" customWidth="1"/>
    <col min="252" max="252" width="8" style="195" hidden="1" customWidth="1"/>
    <col min="253" max="253" width="8.85546875" style="216" hidden="1" customWidth="1"/>
    <col min="254" max="16384" width="8.85546875" style="195" hidden="1"/>
  </cols>
  <sheetData>
    <row r="1" spans="1:252" ht="18.75">
      <c r="A1" s="328" t="s">
        <v>481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252" ht="19.5" thickBot="1">
      <c r="A2" s="335" t="s">
        <v>467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M2" s="43" t="str">
        <f ca="1">IF(COUNTBLANK($M$3:$M$31)=29,"НОРМА","ОШИБКИ")</f>
        <v>НОРМА</v>
      </c>
      <c r="IR2" s="195" t="str">
        <f ca="1">IF(COUNTBLANK($M$3:$M$31)=29,"НОРМА","ОШИБКИ")</f>
        <v>НОРМА</v>
      </c>
    </row>
    <row r="3" spans="1:252" ht="25.15" customHeight="1" thickTop="1" thickBot="1">
      <c r="A3" s="771" t="s">
        <v>15</v>
      </c>
      <c r="B3" s="813" t="s">
        <v>48</v>
      </c>
      <c r="C3" s="806" t="s">
        <v>138</v>
      </c>
      <c r="D3" s="806" t="s">
        <v>49</v>
      </c>
      <c r="E3" s="808" t="s">
        <v>50</v>
      </c>
      <c r="F3" s="809"/>
      <c r="G3" s="809"/>
      <c r="H3" s="810"/>
      <c r="I3" s="808" t="s">
        <v>51</v>
      </c>
      <c r="J3" s="809"/>
      <c r="K3" s="811"/>
      <c r="L3" s="16" t="e">
        <f>IF(#REF!=0,"","название листа нельзя менять")</f>
        <v>#REF!</v>
      </c>
      <c r="M3" s="49" t="str">
        <f ca="1">IF(RIGHT(CELL("имяфайла",$A$1),LEN(CELL("имяфайла",$A$1))-SEARCH("]",CELL("имяфайла",$A$1)))&lt;&gt;"6","название листа нельзя менять","")</f>
        <v/>
      </c>
    </row>
    <row r="4" spans="1:252" ht="64.150000000000006" customHeight="1" thickBot="1">
      <c r="A4" s="812"/>
      <c r="B4" s="814"/>
      <c r="C4" s="807"/>
      <c r="D4" s="807"/>
      <c r="E4" s="4" t="s">
        <v>52</v>
      </c>
      <c r="F4" s="112" t="s">
        <v>371</v>
      </c>
      <c r="G4" s="112" t="s">
        <v>372</v>
      </c>
      <c r="H4" s="112" t="s">
        <v>373</v>
      </c>
      <c r="I4" s="113" t="s">
        <v>53</v>
      </c>
      <c r="J4" s="7" t="s">
        <v>374</v>
      </c>
      <c r="K4" s="108" t="s">
        <v>375</v>
      </c>
    </row>
    <row r="5" spans="1:252" ht="15.75" thickBot="1">
      <c r="A5" s="122">
        <v>1</v>
      </c>
      <c r="B5" s="116">
        <v>2</v>
      </c>
      <c r="C5" s="123">
        <v>3</v>
      </c>
      <c r="D5" s="109">
        <v>4</v>
      </c>
      <c r="E5" s="114">
        <v>5</v>
      </c>
      <c r="F5" s="115">
        <v>6</v>
      </c>
      <c r="G5" s="115">
        <v>7</v>
      </c>
      <c r="H5" s="115">
        <v>8</v>
      </c>
      <c r="I5" s="116">
        <v>9</v>
      </c>
      <c r="J5" s="109">
        <v>10</v>
      </c>
      <c r="K5" s="110">
        <v>11</v>
      </c>
    </row>
    <row r="6" spans="1:252" ht="24" customHeight="1" thickTop="1" thickBot="1">
      <c r="A6" s="816" t="s">
        <v>54</v>
      </c>
      <c r="B6" s="117"/>
      <c r="C6" s="98"/>
      <c r="D6" s="87"/>
      <c r="E6" s="95"/>
      <c r="F6" s="96"/>
      <c r="G6" s="96"/>
      <c r="H6" s="96"/>
      <c r="I6" s="97"/>
      <c r="J6" s="98"/>
      <c r="K6" s="99"/>
      <c r="M6" s="57" t="str">
        <f t="shared" ref="M6:M31" si="0">IF(AND(N6="",O6="",P6="",Q6="",R6="",S6=""),"",N6&amp;"|"&amp;O6&amp;"|"&amp;P6&amp;"|"&amp;Q6&amp;"|"&amp;R6&amp;"|"&amp;S6)</f>
        <v/>
      </c>
      <c r="N6" s="207" t="str">
        <f t="shared" ref="N6:N31" si="1">IF(ISERROR(VALUE(SUBSTITUTE(1&amp;C6&amp;D6&amp;E6&amp;F6&amp;G6&amp;H6&amp;I6&amp;J6&amp;K6,",",""))),"недопустимое значение в этой строке","")</f>
        <v/>
      </c>
      <c r="O6" s="207" t="str">
        <f t="shared" ref="O6:O31" si="2">IF(D6="","",IF(ISTEXT(D6),"",IF(AND(D6&gt;GodSegodni-50,D6&lt;=GodSegodni),"","Год выпуска вне интервала допустимых значений")))</f>
        <v/>
      </c>
      <c r="P6" s="207" t="str">
        <f t="shared" ref="P6:P31" si="3">IF(ISERROR(E6-F6-G6-H6),"",IF(E6&gt;=F6+G6+H6,"","раскладка по числу пролеченных неверна"))</f>
        <v/>
      </c>
      <c r="Q6" s="207" t="str">
        <f t="shared" ref="Q6:Q31" si="4">IF(ISERROR(I6-J6-K6),"",IF(I6&gt;=J6+K6,"","раскладка по времени простоя неверна"))</f>
        <v/>
      </c>
      <c r="R6" s="207" t="str">
        <f t="shared" ref="R6:R31" si="5">IF(ROUND(SUM($C6:$K6),0)=SUM($C6:$K6),"","не все числа в строке целые")</f>
        <v/>
      </c>
      <c r="S6" s="207" t="str">
        <f t="shared" ref="S6:S31" si="6">IF($I6&lt;366,"","Время простоя аппарата больше года")</f>
        <v/>
      </c>
      <c r="T6" s="207"/>
      <c r="U6" s="207"/>
      <c r="V6" s="207"/>
      <c r="W6" s="207"/>
      <c r="X6" s="207"/>
    </row>
    <row r="7" spans="1:252" ht="23.25" customHeight="1" thickBot="1">
      <c r="A7" s="815"/>
      <c r="B7" s="118"/>
      <c r="C7" s="92"/>
      <c r="D7" s="88"/>
      <c r="E7" s="92"/>
      <c r="F7" s="92"/>
      <c r="G7" s="92"/>
      <c r="H7" s="92"/>
      <c r="I7" s="92"/>
      <c r="J7" s="92"/>
      <c r="K7" s="100"/>
      <c r="M7" s="57" t="str">
        <f t="shared" si="0"/>
        <v/>
      </c>
      <c r="N7" s="207" t="str">
        <f t="shared" si="1"/>
        <v/>
      </c>
      <c r="O7" s="207" t="str">
        <f t="shared" si="2"/>
        <v/>
      </c>
      <c r="P7" s="207" t="str">
        <f t="shared" si="3"/>
        <v/>
      </c>
      <c r="Q7" s="207" t="str">
        <f t="shared" si="4"/>
        <v/>
      </c>
      <c r="R7" s="207" t="str">
        <f t="shared" si="5"/>
        <v/>
      </c>
      <c r="S7" s="207" t="str">
        <f t="shared" si="6"/>
        <v/>
      </c>
      <c r="T7" s="207"/>
      <c r="U7" s="207"/>
      <c r="V7" s="207"/>
      <c r="W7" s="207"/>
      <c r="X7" s="207"/>
      <c r="IR7" s="541">
        <f ca="1">IF($IR$2="ОШИБКИ",1,0)</f>
        <v>0</v>
      </c>
    </row>
    <row r="8" spans="1:252" ht="24" customHeight="1" thickBot="1">
      <c r="A8" s="815"/>
      <c r="B8" s="118"/>
      <c r="C8" s="92"/>
      <c r="D8" s="88"/>
      <c r="E8" s="92"/>
      <c r="F8" s="92"/>
      <c r="G8" s="92"/>
      <c r="H8" s="92"/>
      <c r="I8" s="92"/>
      <c r="J8" s="92"/>
      <c r="K8" s="100"/>
      <c r="M8" s="57" t="str">
        <f t="shared" si="0"/>
        <v/>
      </c>
      <c r="N8" s="207" t="str">
        <f t="shared" si="1"/>
        <v/>
      </c>
      <c r="O8" s="207" t="str">
        <f t="shared" si="2"/>
        <v/>
      </c>
      <c r="P8" s="207" t="str">
        <f t="shared" si="3"/>
        <v/>
      </c>
      <c r="Q8" s="207" t="str">
        <f t="shared" si="4"/>
        <v/>
      </c>
      <c r="R8" s="207" t="str">
        <f t="shared" si="5"/>
        <v/>
      </c>
      <c r="S8" s="207" t="str">
        <f t="shared" si="6"/>
        <v/>
      </c>
      <c r="T8" s="207"/>
      <c r="U8" s="207"/>
      <c r="V8" s="207"/>
      <c r="W8" s="207"/>
      <c r="X8" s="207"/>
    </row>
    <row r="9" spans="1:252" ht="24" customHeight="1" thickBot="1">
      <c r="A9" s="818"/>
      <c r="B9" s="119"/>
      <c r="C9" s="93"/>
      <c r="D9" s="89"/>
      <c r="E9" s="93"/>
      <c r="F9" s="93"/>
      <c r="G9" s="93"/>
      <c r="H9" s="93"/>
      <c r="I9" s="93"/>
      <c r="J9" s="93"/>
      <c r="K9" s="101"/>
      <c r="M9" s="57" t="str">
        <f t="shared" si="0"/>
        <v/>
      </c>
      <c r="N9" s="207" t="str">
        <f t="shared" si="1"/>
        <v/>
      </c>
      <c r="O9" s="207" t="str">
        <f t="shared" si="2"/>
        <v/>
      </c>
      <c r="P9" s="207" t="str">
        <f t="shared" si="3"/>
        <v/>
      </c>
      <c r="Q9" s="207" t="str">
        <f t="shared" si="4"/>
        <v/>
      </c>
      <c r="R9" s="207" t="str">
        <f t="shared" si="5"/>
        <v/>
      </c>
      <c r="S9" s="207" t="str">
        <f t="shared" si="6"/>
        <v/>
      </c>
      <c r="T9" s="207"/>
      <c r="U9" s="207"/>
      <c r="V9" s="207"/>
      <c r="W9" s="207"/>
      <c r="X9" s="207"/>
    </row>
    <row r="10" spans="1:252" ht="24" customHeight="1" thickTop="1" thickBot="1">
      <c r="A10" s="816" t="s">
        <v>55</v>
      </c>
      <c r="B10" s="117"/>
      <c r="C10" s="98"/>
      <c r="D10" s="87"/>
      <c r="E10" s="95"/>
      <c r="F10" s="96"/>
      <c r="G10" s="96"/>
      <c r="H10" s="96"/>
      <c r="I10" s="97"/>
      <c r="J10" s="98"/>
      <c r="K10" s="99"/>
      <c r="M10" s="57" t="str">
        <f t="shared" si="0"/>
        <v/>
      </c>
      <c r="N10" s="207" t="str">
        <f t="shared" si="1"/>
        <v/>
      </c>
      <c r="O10" s="207" t="str">
        <f t="shared" si="2"/>
        <v/>
      </c>
      <c r="P10" s="207" t="str">
        <f t="shared" si="3"/>
        <v/>
      </c>
      <c r="Q10" s="207" t="str">
        <f t="shared" si="4"/>
        <v/>
      </c>
      <c r="R10" s="207" t="str">
        <f t="shared" si="5"/>
        <v/>
      </c>
      <c r="S10" s="207" t="str">
        <f t="shared" si="6"/>
        <v/>
      </c>
      <c r="T10" s="207"/>
      <c r="U10" s="207"/>
      <c r="V10" s="207"/>
      <c r="W10" s="207"/>
      <c r="X10" s="207"/>
    </row>
    <row r="11" spans="1:252" ht="24" customHeight="1" thickBot="1">
      <c r="A11" s="815"/>
      <c r="B11" s="118"/>
      <c r="C11" s="92"/>
      <c r="D11" s="88"/>
      <c r="E11" s="92"/>
      <c r="F11" s="92"/>
      <c r="G11" s="92"/>
      <c r="H11" s="92"/>
      <c r="I11" s="92"/>
      <c r="J11" s="92"/>
      <c r="K11" s="100"/>
      <c r="M11" s="57" t="str">
        <f t="shared" si="0"/>
        <v/>
      </c>
      <c r="N11" s="207" t="str">
        <f t="shared" si="1"/>
        <v/>
      </c>
      <c r="O11" s="207" t="str">
        <f t="shared" si="2"/>
        <v/>
      </c>
      <c r="P11" s="207" t="str">
        <f t="shared" si="3"/>
        <v/>
      </c>
      <c r="Q11" s="207" t="str">
        <f t="shared" si="4"/>
        <v/>
      </c>
      <c r="R11" s="207" t="str">
        <f t="shared" si="5"/>
        <v/>
      </c>
      <c r="S11" s="207" t="str">
        <f t="shared" si="6"/>
        <v/>
      </c>
      <c r="T11" s="207"/>
      <c r="U11" s="207"/>
      <c r="V11" s="207"/>
      <c r="W11" s="207"/>
      <c r="X11" s="207"/>
    </row>
    <row r="12" spans="1:252" ht="24" customHeight="1" thickBot="1">
      <c r="A12" s="815"/>
      <c r="B12" s="118"/>
      <c r="C12" s="92"/>
      <c r="D12" s="88"/>
      <c r="E12" s="92"/>
      <c r="F12" s="92"/>
      <c r="G12" s="92"/>
      <c r="H12" s="92"/>
      <c r="I12" s="92"/>
      <c r="J12" s="92"/>
      <c r="K12" s="100"/>
      <c r="M12" s="57" t="str">
        <f t="shared" si="0"/>
        <v/>
      </c>
      <c r="N12" s="207" t="str">
        <f t="shared" si="1"/>
        <v/>
      </c>
      <c r="O12" s="207" t="str">
        <f t="shared" si="2"/>
        <v/>
      </c>
      <c r="P12" s="207" t="str">
        <f t="shared" si="3"/>
        <v/>
      </c>
      <c r="Q12" s="207" t="str">
        <f t="shared" si="4"/>
        <v/>
      </c>
      <c r="R12" s="207" t="str">
        <f t="shared" si="5"/>
        <v/>
      </c>
      <c r="S12" s="207" t="str">
        <f t="shared" si="6"/>
        <v/>
      </c>
      <c r="T12" s="207"/>
      <c r="U12" s="207"/>
      <c r="V12" s="207"/>
      <c r="W12" s="207"/>
      <c r="X12" s="207"/>
    </row>
    <row r="13" spans="1:252" ht="24" customHeight="1" thickBot="1">
      <c r="A13" s="818"/>
      <c r="B13" s="119"/>
      <c r="C13" s="93"/>
      <c r="D13" s="89"/>
      <c r="E13" s="93"/>
      <c r="F13" s="93"/>
      <c r="G13" s="93"/>
      <c r="H13" s="93"/>
      <c r="I13" s="93"/>
      <c r="J13" s="93"/>
      <c r="K13" s="101"/>
      <c r="M13" s="57" t="str">
        <f t="shared" si="0"/>
        <v/>
      </c>
      <c r="N13" s="207" t="str">
        <f t="shared" si="1"/>
        <v/>
      </c>
      <c r="O13" s="207" t="str">
        <f t="shared" si="2"/>
        <v/>
      </c>
      <c r="P13" s="207" t="str">
        <f t="shared" si="3"/>
        <v/>
      </c>
      <c r="Q13" s="207" t="str">
        <f t="shared" si="4"/>
        <v/>
      </c>
      <c r="R13" s="207" t="str">
        <f t="shared" si="5"/>
        <v/>
      </c>
      <c r="S13" s="207" t="str">
        <f t="shared" si="6"/>
        <v/>
      </c>
      <c r="T13" s="207"/>
      <c r="U13" s="207"/>
      <c r="V13" s="207"/>
      <c r="W13" s="207"/>
      <c r="X13" s="207"/>
    </row>
    <row r="14" spans="1:252" ht="24" customHeight="1" thickTop="1" thickBot="1">
      <c r="A14" s="815" t="s">
        <v>56</v>
      </c>
      <c r="B14" s="120"/>
      <c r="C14" s="105"/>
      <c r="D14" s="90"/>
      <c r="E14" s="102"/>
      <c r="F14" s="103"/>
      <c r="G14" s="103"/>
      <c r="H14" s="103"/>
      <c r="I14" s="104"/>
      <c r="J14" s="105"/>
      <c r="K14" s="106"/>
      <c r="M14" s="57" t="str">
        <f t="shared" si="0"/>
        <v/>
      </c>
      <c r="N14" s="207" t="str">
        <f t="shared" si="1"/>
        <v/>
      </c>
      <c r="O14" s="207" t="str">
        <f t="shared" si="2"/>
        <v/>
      </c>
      <c r="P14" s="207" t="str">
        <f t="shared" si="3"/>
        <v/>
      </c>
      <c r="Q14" s="207" t="str">
        <f t="shared" si="4"/>
        <v/>
      </c>
      <c r="R14" s="207" t="str">
        <f t="shared" si="5"/>
        <v/>
      </c>
      <c r="S14" s="207" t="str">
        <f t="shared" si="6"/>
        <v/>
      </c>
      <c r="T14" s="207"/>
      <c r="U14" s="207"/>
      <c r="V14" s="207"/>
      <c r="W14" s="207"/>
      <c r="X14" s="207"/>
    </row>
    <row r="15" spans="1:252" ht="24" customHeight="1" thickBot="1">
      <c r="A15" s="815"/>
      <c r="B15" s="118"/>
      <c r="C15" s="92"/>
      <c r="D15" s="88"/>
      <c r="E15" s="92"/>
      <c r="F15" s="92"/>
      <c r="G15" s="92"/>
      <c r="H15" s="92"/>
      <c r="I15" s="92"/>
      <c r="J15" s="92"/>
      <c r="K15" s="100"/>
      <c r="M15" s="57" t="str">
        <f t="shared" si="0"/>
        <v/>
      </c>
      <c r="N15" s="207" t="str">
        <f t="shared" si="1"/>
        <v/>
      </c>
      <c r="O15" s="207" t="str">
        <f t="shared" si="2"/>
        <v/>
      </c>
      <c r="P15" s="207" t="str">
        <f t="shared" si="3"/>
        <v/>
      </c>
      <c r="Q15" s="207" t="str">
        <f t="shared" si="4"/>
        <v/>
      </c>
      <c r="R15" s="207" t="str">
        <f t="shared" si="5"/>
        <v/>
      </c>
      <c r="S15" s="207" t="str">
        <f t="shared" si="6"/>
        <v/>
      </c>
      <c r="T15" s="207"/>
      <c r="U15" s="207"/>
      <c r="V15" s="207"/>
      <c r="W15" s="207"/>
      <c r="X15" s="207"/>
    </row>
    <row r="16" spans="1:252" ht="24" customHeight="1" thickBot="1">
      <c r="A16" s="815"/>
      <c r="B16" s="118"/>
      <c r="C16" s="92"/>
      <c r="D16" s="88"/>
      <c r="E16" s="92"/>
      <c r="F16" s="92"/>
      <c r="G16" s="92"/>
      <c r="H16" s="92"/>
      <c r="I16" s="92"/>
      <c r="J16" s="92"/>
      <c r="K16" s="100"/>
      <c r="M16" s="57" t="str">
        <f t="shared" si="0"/>
        <v/>
      </c>
      <c r="N16" s="207" t="str">
        <f t="shared" si="1"/>
        <v/>
      </c>
      <c r="O16" s="207" t="str">
        <f t="shared" si="2"/>
        <v/>
      </c>
      <c r="P16" s="207" t="str">
        <f t="shared" si="3"/>
        <v/>
      </c>
      <c r="Q16" s="207" t="str">
        <f t="shared" si="4"/>
        <v/>
      </c>
      <c r="R16" s="207" t="str">
        <f t="shared" si="5"/>
        <v/>
      </c>
      <c r="S16" s="207" t="str">
        <f t="shared" si="6"/>
        <v/>
      </c>
      <c r="T16" s="207"/>
      <c r="U16" s="207"/>
      <c r="V16" s="207"/>
      <c r="W16" s="207"/>
      <c r="X16" s="207"/>
    </row>
    <row r="17" spans="1:24" ht="24" customHeight="1" thickBot="1">
      <c r="A17" s="815"/>
      <c r="B17" s="121"/>
      <c r="C17" s="94"/>
      <c r="D17" s="91"/>
      <c r="E17" s="94"/>
      <c r="F17" s="94"/>
      <c r="G17" s="94"/>
      <c r="H17" s="94"/>
      <c r="I17" s="94"/>
      <c r="J17" s="94"/>
      <c r="K17" s="107"/>
      <c r="M17" s="57" t="str">
        <f t="shared" si="0"/>
        <v/>
      </c>
      <c r="N17" s="207" t="str">
        <f t="shared" si="1"/>
        <v/>
      </c>
      <c r="O17" s="207" t="str">
        <f t="shared" si="2"/>
        <v/>
      </c>
      <c r="P17" s="207" t="str">
        <f t="shared" si="3"/>
        <v/>
      </c>
      <c r="Q17" s="207" t="str">
        <f t="shared" si="4"/>
        <v/>
      </c>
      <c r="R17" s="207" t="str">
        <f t="shared" si="5"/>
        <v/>
      </c>
      <c r="S17" s="207" t="str">
        <f t="shared" si="6"/>
        <v/>
      </c>
      <c r="T17" s="207"/>
      <c r="U17" s="207"/>
      <c r="V17" s="207"/>
      <c r="W17" s="207"/>
      <c r="X17" s="207"/>
    </row>
    <row r="18" spans="1:24" ht="24" customHeight="1" thickTop="1" thickBot="1">
      <c r="A18" s="816" t="s">
        <v>57</v>
      </c>
      <c r="B18" s="117"/>
      <c r="C18" s="98"/>
      <c r="D18" s="87"/>
      <c r="E18" s="95"/>
      <c r="F18" s="96"/>
      <c r="G18" s="96"/>
      <c r="H18" s="96"/>
      <c r="I18" s="97"/>
      <c r="J18" s="98"/>
      <c r="K18" s="99"/>
      <c r="M18" s="57" t="str">
        <f t="shared" si="0"/>
        <v/>
      </c>
      <c r="N18" s="207" t="str">
        <f t="shared" si="1"/>
        <v/>
      </c>
      <c r="O18" s="207" t="str">
        <f t="shared" si="2"/>
        <v/>
      </c>
      <c r="P18" s="207" t="str">
        <f t="shared" si="3"/>
        <v/>
      </c>
      <c r="Q18" s="207" t="str">
        <f t="shared" si="4"/>
        <v/>
      </c>
      <c r="R18" s="207" t="str">
        <f t="shared" si="5"/>
        <v/>
      </c>
      <c r="S18" s="207" t="str">
        <f t="shared" si="6"/>
        <v/>
      </c>
      <c r="T18" s="207"/>
      <c r="U18" s="207"/>
      <c r="V18" s="207"/>
      <c r="W18" s="207"/>
      <c r="X18" s="207"/>
    </row>
    <row r="19" spans="1:24" ht="24" customHeight="1" thickBot="1">
      <c r="A19" s="815"/>
      <c r="B19" s="118"/>
      <c r="C19" s="92"/>
      <c r="D19" s="88"/>
      <c r="E19" s="92"/>
      <c r="F19" s="92"/>
      <c r="G19" s="92"/>
      <c r="H19" s="92"/>
      <c r="I19" s="92"/>
      <c r="J19" s="92"/>
      <c r="K19" s="100"/>
      <c r="M19" s="57" t="str">
        <f t="shared" si="0"/>
        <v/>
      </c>
      <c r="N19" s="207" t="str">
        <f t="shared" si="1"/>
        <v/>
      </c>
      <c r="O19" s="207" t="str">
        <f t="shared" si="2"/>
        <v/>
      </c>
      <c r="P19" s="207" t="str">
        <f t="shared" si="3"/>
        <v/>
      </c>
      <c r="Q19" s="207" t="str">
        <f t="shared" si="4"/>
        <v/>
      </c>
      <c r="R19" s="207" t="str">
        <f t="shared" si="5"/>
        <v/>
      </c>
      <c r="S19" s="207" t="str">
        <f t="shared" si="6"/>
        <v/>
      </c>
      <c r="T19" s="207"/>
      <c r="U19" s="207"/>
      <c r="V19" s="207"/>
      <c r="W19" s="207"/>
      <c r="X19" s="207"/>
    </row>
    <row r="20" spans="1:24" ht="24" customHeight="1" thickBot="1">
      <c r="A20" s="815"/>
      <c r="B20" s="118"/>
      <c r="C20" s="92"/>
      <c r="D20" s="88"/>
      <c r="E20" s="92"/>
      <c r="F20" s="92"/>
      <c r="G20" s="92"/>
      <c r="H20" s="92"/>
      <c r="I20" s="92"/>
      <c r="J20" s="92"/>
      <c r="K20" s="100"/>
      <c r="M20" s="57" t="str">
        <f t="shared" si="0"/>
        <v/>
      </c>
      <c r="N20" s="207" t="str">
        <f t="shared" si="1"/>
        <v/>
      </c>
      <c r="O20" s="207" t="str">
        <f t="shared" si="2"/>
        <v/>
      </c>
      <c r="P20" s="207" t="str">
        <f t="shared" si="3"/>
        <v/>
      </c>
      <c r="Q20" s="207" t="str">
        <f t="shared" si="4"/>
        <v/>
      </c>
      <c r="R20" s="207" t="str">
        <f t="shared" si="5"/>
        <v/>
      </c>
      <c r="S20" s="207" t="str">
        <f t="shared" si="6"/>
        <v/>
      </c>
      <c r="T20" s="207"/>
      <c r="U20" s="207"/>
      <c r="V20" s="207"/>
      <c r="W20" s="207"/>
      <c r="X20" s="207"/>
    </row>
    <row r="21" spans="1:24" ht="24" customHeight="1" thickBot="1">
      <c r="A21" s="818"/>
      <c r="B21" s="119"/>
      <c r="C21" s="93"/>
      <c r="D21" s="89"/>
      <c r="E21" s="93"/>
      <c r="F21" s="93"/>
      <c r="G21" s="93"/>
      <c r="H21" s="93"/>
      <c r="I21" s="93"/>
      <c r="J21" s="93"/>
      <c r="K21" s="101"/>
      <c r="M21" s="57" t="str">
        <f t="shared" si="0"/>
        <v/>
      </c>
      <c r="N21" s="207" t="str">
        <f t="shared" si="1"/>
        <v/>
      </c>
      <c r="O21" s="207" t="str">
        <f t="shared" si="2"/>
        <v/>
      </c>
      <c r="P21" s="207" t="str">
        <f t="shared" si="3"/>
        <v/>
      </c>
      <c r="Q21" s="207" t="str">
        <f t="shared" si="4"/>
        <v/>
      </c>
      <c r="R21" s="207" t="str">
        <f t="shared" si="5"/>
        <v/>
      </c>
      <c r="S21" s="207" t="str">
        <f t="shared" si="6"/>
        <v/>
      </c>
      <c r="T21" s="207"/>
      <c r="U21" s="207"/>
      <c r="V21" s="207"/>
      <c r="W21" s="207"/>
      <c r="X21" s="207"/>
    </row>
    <row r="22" spans="1:24" ht="24" customHeight="1" thickTop="1" thickBot="1">
      <c r="A22" s="815" t="s">
        <v>58</v>
      </c>
      <c r="B22" s="120"/>
      <c r="C22" s="105"/>
      <c r="D22" s="90"/>
      <c r="E22" s="102"/>
      <c r="F22" s="103"/>
      <c r="G22" s="103"/>
      <c r="H22" s="103"/>
      <c r="I22" s="104"/>
      <c r="J22" s="105"/>
      <c r="K22" s="106"/>
      <c r="M22" s="57" t="str">
        <f t="shared" si="0"/>
        <v/>
      </c>
      <c r="N22" s="207" t="str">
        <f t="shared" si="1"/>
        <v/>
      </c>
      <c r="O22" s="207" t="str">
        <f t="shared" si="2"/>
        <v/>
      </c>
      <c r="P22" s="207" t="str">
        <f t="shared" si="3"/>
        <v/>
      </c>
      <c r="Q22" s="207" t="str">
        <f t="shared" si="4"/>
        <v/>
      </c>
      <c r="R22" s="207" t="str">
        <f t="shared" si="5"/>
        <v/>
      </c>
      <c r="S22" s="207" t="str">
        <f t="shared" si="6"/>
        <v/>
      </c>
      <c r="T22" s="207"/>
      <c r="U22" s="207"/>
      <c r="V22" s="207"/>
      <c r="W22" s="207"/>
      <c r="X22" s="207"/>
    </row>
    <row r="23" spans="1:24" ht="24" customHeight="1" thickBot="1">
      <c r="A23" s="815"/>
      <c r="B23" s="118"/>
      <c r="C23" s="92"/>
      <c r="D23" s="88"/>
      <c r="E23" s="92"/>
      <c r="F23" s="92"/>
      <c r="G23" s="92"/>
      <c r="H23" s="92"/>
      <c r="I23" s="92"/>
      <c r="J23" s="92"/>
      <c r="K23" s="100"/>
      <c r="M23" s="57" t="str">
        <f t="shared" si="0"/>
        <v/>
      </c>
      <c r="N23" s="207" t="str">
        <f t="shared" si="1"/>
        <v/>
      </c>
      <c r="O23" s="207" t="str">
        <f t="shared" si="2"/>
        <v/>
      </c>
      <c r="P23" s="207" t="str">
        <f t="shared" si="3"/>
        <v/>
      </c>
      <c r="Q23" s="207" t="str">
        <f t="shared" si="4"/>
        <v/>
      </c>
      <c r="R23" s="207" t="str">
        <f t="shared" si="5"/>
        <v/>
      </c>
      <c r="S23" s="207" t="str">
        <f t="shared" si="6"/>
        <v/>
      </c>
      <c r="T23" s="207"/>
      <c r="U23" s="207"/>
      <c r="V23" s="207"/>
      <c r="W23" s="207"/>
      <c r="X23" s="207"/>
    </row>
    <row r="24" spans="1:24" ht="24" customHeight="1" thickBot="1">
      <c r="A24" s="815"/>
      <c r="B24" s="118"/>
      <c r="C24" s="92"/>
      <c r="D24" s="88"/>
      <c r="E24" s="92"/>
      <c r="F24" s="92"/>
      <c r="G24" s="92"/>
      <c r="H24" s="92"/>
      <c r="I24" s="92"/>
      <c r="J24" s="92"/>
      <c r="K24" s="100"/>
      <c r="M24" s="57" t="str">
        <f t="shared" si="0"/>
        <v/>
      </c>
      <c r="N24" s="207" t="str">
        <f t="shared" si="1"/>
        <v/>
      </c>
      <c r="O24" s="207" t="str">
        <f t="shared" si="2"/>
        <v/>
      </c>
      <c r="P24" s="207" t="str">
        <f t="shared" si="3"/>
        <v/>
      </c>
      <c r="Q24" s="207" t="str">
        <f t="shared" si="4"/>
        <v/>
      </c>
      <c r="R24" s="207" t="str">
        <f t="shared" si="5"/>
        <v/>
      </c>
      <c r="S24" s="207" t="str">
        <f t="shared" si="6"/>
        <v/>
      </c>
      <c r="T24" s="207"/>
      <c r="U24" s="207"/>
      <c r="V24" s="207"/>
      <c r="W24" s="207"/>
      <c r="X24" s="207"/>
    </row>
    <row r="25" spans="1:24" ht="24" customHeight="1" thickBot="1">
      <c r="A25" s="815"/>
      <c r="B25" s="121"/>
      <c r="C25" s="94"/>
      <c r="D25" s="91"/>
      <c r="E25" s="94"/>
      <c r="F25" s="94"/>
      <c r="G25" s="94"/>
      <c r="H25" s="94"/>
      <c r="I25" s="94"/>
      <c r="J25" s="94"/>
      <c r="K25" s="107"/>
      <c r="M25" s="57" t="str">
        <f t="shared" si="0"/>
        <v/>
      </c>
      <c r="N25" s="207" t="str">
        <f t="shared" si="1"/>
        <v/>
      </c>
      <c r="O25" s="207" t="str">
        <f t="shared" si="2"/>
        <v/>
      </c>
      <c r="P25" s="207" t="str">
        <f t="shared" si="3"/>
        <v/>
      </c>
      <c r="Q25" s="207" t="str">
        <f t="shared" si="4"/>
        <v/>
      </c>
      <c r="R25" s="207" t="str">
        <f t="shared" si="5"/>
        <v/>
      </c>
      <c r="S25" s="207" t="str">
        <f t="shared" si="6"/>
        <v/>
      </c>
      <c r="T25" s="207"/>
      <c r="U25" s="207"/>
      <c r="V25" s="207"/>
      <c r="W25" s="207"/>
      <c r="X25" s="207"/>
    </row>
    <row r="26" spans="1:24" ht="24" customHeight="1" thickTop="1" thickBot="1">
      <c r="A26" s="816" t="s">
        <v>59</v>
      </c>
      <c r="B26" s="117"/>
      <c r="C26" s="98"/>
      <c r="D26" s="87"/>
      <c r="E26" s="95"/>
      <c r="F26" s="96"/>
      <c r="G26" s="96"/>
      <c r="H26" s="96"/>
      <c r="I26" s="97"/>
      <c r="J26" s="98"/>
      <c r="K26" s="99"/>
      <c r="M26" s="57" t="str">
        <f t="shared" si="0"/>
        <v/>
      </c>
      <c r="N26" s="207" t="str">
        <f t="shared" si="1"/>
        <v/>
      </c>
      <c r="O26" s="207" t="str">
        <f t="shared" si="2"/>
        <v/>
      </c>
      <c r="P26" s="207" t="str">
        <f t="shared" si="3"/>
        <v/>
      </c>
      <c r="Q26" s="207" t="str">
        <f t="shared" si="4"/>
        <v/>
      </c>
      <c r="R26" s="207" t="str">
        <f t="shared" si="5"/>
        <v/>
      </c>
      <c r="S26" s="207" t="str">
        <f t="shared" si="6"/>
        <v/>
      </c>
      <c r="T26" s="207"/>
      <c r="U26" s="207"/>
      <c r="V26" s="207"/>
      <c r="W26" s="207"/>
      <c r="X26" s="207"/>
    </row>
    <row r="27" spans="1:24" ht="24" customHeight="1" thickBot="1">
      <c r="A27" s="815"/>
      <c r="B27" s="120"/>
      <c r="C27" s="105"/>
      <c r="D27" s="90"/>
      <c r="E27" s="102"/>
      <c r="F27" s="103"/>
      <c r="G27" s="103"/>
      <c r="H27" s="103"/>
      <c r="I27" s="104"/>
      <c r="J27" s="105"/>
      <c r="K27" s="106"/>
      <c r="M27" s="57" t="str">
        <f t="shared" si="0"/>
        <v/>
      </c>
      <c r="N27" s="207" t="str">
        <f t="shared" si="1"/>
        <v/>
      </c>
      <c r="O27" s="207" t="str">
        <f t="shared" si="2"/>
        <v/>
      </c>
      <c r="P27" s="207" t="str">
        <f t="shared" si="3"/>
        <v/>
      </c>
      <c r="Q27" s="207" t="str">
        <f t="shared" si="4"/>
        <v/>
      </c>
      <c r="R27" s="207" t="str">
        <f t="shared" si="5"/>
        <v/>
      </c>
      <c r="S27" s="207" t="str">
        <f t="shared" si="6"/>
        <v/>
      </c>
      <c r="T27" s="207"/>
      <c r="U27" s="207"/>
      <c r="V27" s="207"/>
      <c r="W27" s="207"/>
      <c r="X27" s="207"/>
    </row>
    <row r="28" spans="1:24" ht="24" customHeight="1" thickBot="1">
      <c r="A28" s="815"/>
      <c r="B28" s="120"/>
      <c r="C28" s="105"/>
      <c r="D28" s="90"/>
      <c r="E28" s="102"/>
      <c r="F28" s="103"/>
      <c r="G28" s="103"/>
      <c r="H28" s="103"/>
      <c r="I28" s="104"/>
      <c r="J28" s="105"/>
      <c r="K28" s="106"/>
      <c r="M28" s="57" t="str">
        <f t="shared" si="0"/>
        <v/>
      </c>
      <c r="N28" s="207" t="str">
        <f t="shared" si="1"/>
        <v/>
      </c>
      <c r="O28" s="207" t="str">
        <f t="shared" si="2"/>
        <v/>
      </c>
      <c r="P28" s="207" t="str">
        <f t="shared" si="3"/>
        <v/>
      </c>
      <c r="Q28" s="207" t="str">
        <f t="shared" si="4"/>
        <v/>
      </c>
      <c r="R28" s="207" t="str">
        <f t="shared" si="5"/>
        <v/>
      </c>
      <c r="S28" s="207" t="str">
        <f t="shared" si="6"/>
        <v/>
      </c>
      <c r="T28" s="207"/>
      <c r="U28" s="207"/>
      <c r="V28" s="207"/>
      <c r="W28" s="207"/>
      <c r="X28" s="207"/>
    </row>
    <row r="29" spans="1:24" ht="24" customHeight="1" thickBot="1">
      <c r="A29" s="815"/>
      <c r="B29" s="118"/>
      <c r="C29" s="92"/>
      <c r="D29" s="88"/>
      <c r="E29" s="92"/>
      <c r="F29" s="92"/>
      <c r="G29" s="92"/>
      <c r="H29" s="92"/>
      <c r="I29" s="92"/>
      <c r="J29" s="92"/>
      <c r="K29" s="100"/>
      <c r="M29" s="57" t="str">
        <f t="shared" si="0"/>
        <v/>
      </c>
      <c r="N29" s="207" t="str">
        <f t="shared" si="1"/>
        <v/>
      </c>
      <c r="O29" s="207" t="str">
        <f t="shared" si="2"/>
        <v/>
      </c>
      <c r="P29" s="207" t="str">
        <f t="shared" si="3"/>
        <v/>
      </c>
      <c r="Q29" s="207" t="str">
        <f t="shared" si="4"/>
        <v/>
      </c>
      <c r="R29" s="207" t="str">
        <f t="shared" si="5"/>
        <v/>
      </c>
      <c r="S29" s="207" t="str">
        <f t="shared" si="6"/>
        <v/>
      </c>
      <c r="T29" s="207"/>
      <c r="U29" s="207"/>
      <c r="V29" s="207"/>
      <c r="W29" s="207"/>
      <c r="X29" s="207"/>
    </row>
    <row r="30" spans="1:24" ht="24" customHeight="1" thickBot="1">
      <c r="A30" s="815"/>
      <c r="B30" s="118"/>
      <c r="C30" s="92"/>
      <c r="D30" s="88"/>
      <c r="E30" s="92"/>
      <c r="F30" s="92"/>
      <c r="G30" s="92"/>
      <c r="H30" s="92"/>
      <c r="I30" s="92"/>
      <c r="J30" s="92"/>
      <c r="K30" s="100"/>
      <c r="M30" s="57" t="str">
        <f t="shared" si="0"/>
        <v/>
      </c>
      <c r="N30" s="207" t="str">
        <f t="shared" si="1"/>
        <v/>
      </c>
      <c r="O30" s="207" t="str">
        <f t="shared" si="2"/>
        <v/>
      </c>
      <c r="P30" s="207" t="str">
        <f t="shared" si="3"/>
        <v/>
      </c>
      <c r="Q30" s="207" t="str">
        <f t="shared" si="4"/>
        <v/>
      </c>
      <c r="R30" s="207" t="str">
        <f t="shared" si="5"/>
        <v/>
      </c>
      <c r="S30" s="207" t="str">
        <f t="shared" si="6"/>
        <v/>
      </c>
      <c r="T30" s="207"/>
      <c r="U30" s="207"/>
      <c r="V30" s="207"/>
      <c r="W30" s="207"/>
      <c r="X30" s="207"/>
    </row>
    <row r="31" spans="1:24" ht="24" customHeight="1" thickBot="1">
      <c r="A31" s="817"/>
      <c r="B31" s="119"/>
      <c r="C31" s="93"/>
      <c r="D31" s="89"/>
      <c r="E31" s="93"/>
      <c r="F31" s="93"/>
      <c r="G31" s="93"/>
      <c r="H31" s="93"/>
      <c r="I31" s="93"/>
      <c r="J31" s="93"/>
      <c r="K31" s="101"/>
      <c r="M31" s="57" t="str">
        <f t="shared" si="0"/>
        <v/>
      </c>
      <c r="N31" s="207" t="str">
        <f t="shared" si="1"/>
        <v/>
      </c>
      <c r="O31" s="207" t="str">
        <f t="shared" si="2"/>
        <v/>
      </c>
      <c r="P31" s="207" t="str">
        <f t="shared" si="3"/>
        <v/>
      </c>
      <c r="Q31" s="207" t="str">
        <f t="shared" si="4"/>
        <v/>
      </c>
      <c r="R31" s="207" t="str">
        <f t="shared" si="5"/>
        <v/>
      </c>
      <c r="S31" s="207" t="str">
        <f t="shared" si="6"/>
        <v/>
      </c>
      <c r="T31" s="207"/>
      <c r="U31" s="207"/>
      <c r="V31" s="207"/>
      <c r="W31" s="207"/>
      <c r="X31" s="207"/>
    </row>
    <row r="32" spans="1:24">
      <c r="A32" s="18"/>
      <c r="B32" s="48"/>
      <c r="C32" s="48"/>
      <c r="D32" s="48"/>
      <c r="E32" s="48"/>
      <c r="F32" s="48"/>
      <c r="G32" s="48"/>
      <c r="H32" s="48"/>
      <c r="I32" s="48"/>
      <c r="J32" s="48"/>
      <c r="K32" s="48"/>
    </row>
    <row r="33" spans="2:11" hidden="1">
      <c r="B33" s="16" t="s">
        <v>66</v>
      </c>
      <c r="C33" s="16" t="s">
        <v>67</v>
      </c>
      <c r="D33" s="16" t="s">
        <v>69</v>
      </c>
      <c r="E33" s="16" t="s">
        <v>67</v>
      </c>
      <c r="F33" s="16" t="s">
        <v>67</v>
      </c>
      <c r="G33" s="16" t="s">
        <v>67</v>
      </c>
      <c r="H33" s="16" t="s">
        <v>67</v>
      </c>
      <c r="I33" s="16" t="s">
        <v>67</v>
      </c>
      <c r="J33" s="16" t="s">
        <v>67</v>
      </c>
      <c r="K33" s="16" t="s">
        <v>67</v>
      </c>
    </row>
  </sheetData>
  <sheetProtection password="C41E" sheet="1" objects="1" scenarios="1" selectLockedCells="1"/>
  <mergeCells count="12">
    <mergeCell ref="A22:A25"/>
    <mergeCell ref="A26:A31"/>
    <mergeCell ref="A6:A9"/>
    <mergeCell ref="A10:A13"/>
    <mergeCell ref="A14:A17"/>
    <mergeCell ref="A18:A21"/>
    <mergeCell ref="C3:C4"/>
    <mergeCell ref="D3:D4"/>
    <mergeCell ref="E3:H3"/>
    <mergeCell ref="I3:K3"/>
    <mergeCell ref="A3:A4"/>
    <mergeCell ref="B3:B4"/>
  </mergeCells>
  <phoneticPr fontId="9" type="noConversion"/>
  <conditionalFormatting sqref="M2">
    <cfRule type="cellIs" dxfId="256" priority="145" stopIfTrue="1" operator="equal">
      <formula>"НОРМА"</formula>
    </cfRule>
    <cfRule type="cellIs" dxfId="255" priority="146" stopIfTrue="1" operator="equal">
      <formula>"ОШИБКИ"</formula>
    </cfRule>
  </conditionalFormatting>
  <conditionalFormatting sqref="C6:C31">
    <cfRule type="expression" dxfId="254" priority="147" stopIfTrue="1">
      <formula>ISTEXT(C6)</formula>
    </cfRule>
    <cfRule type="cellIs" dxfId="253" priority="148" stopIfTrue="1" operator="lessThan">
      <formula>0</formula>
    </cfRule>
    <cfRule type="expression" dxfId="252" priority="149" stopIfTrue="1">
      <formula>C6&lt;&gt;ROUND(C6,0)</formula>
    </cfRule>
  </conditionalFormatting>
  <conditionalFormatting sqref="D6:D31">
    <cfRule type="expression" dxfId="251" priority="150" stopIfTrue="1">
      <formula>ISTEXT(D6)</formula>
    </cfRule>
    <cfRule type="expression" dxfId="250" priority="151" stopIfTrue="1">
      <formula>AND(D6&lt;&gt;"",D6&lt;GodSegodni-50)</formula>
    </cfRule>
    <cfRule type="cellIs" dxfId="249" priority="152" stopIfTrue="1" operator="greaterThan">
      <formula>GodSegodni</formula>
    </cfRule>
    <cfRule type="expression" dxfId="248" priority="153" stopIfTrue="1">
      <formula>D6&lt;&gt;ROUND(D6,0)</formula>
    </cfRule>
  </conditionalFormatting>
  <conditionalFormatting sqref="E6:E31">
    <cfRule type="expression" dxfId="247" priority="154" stopIfTrue="1">
      <formula>ISTEXT(E6)</formula>
    </cfRule>
    <cfRule type="cellIs" dxfId="246" priority="155" stopIfTrue="1" operator="lessThan">
      <formula>0</formula>
    </cfRule>
    <cfRule type="cellIs" dxfId="245" priority="156" stopIfTrue="1" operator="lessThan">
      <formula>F6+G6+H6</formula>
    </cfRule>
    <cfRule type="expression" dxfId="244" priority="157" stopIfTrue="1">
      <formula>E6&lt;&gt;ROUND(E6,0)</formula>
    </cfRule>
  </conditionalFormatting>
  <conditionalFormatting sqref="F6:F31">
    <cfRule type="expression" dxfId="243" priority="158" stopIfTrue="1">
      <formula>ISTEXT(F6)</formula>
    </cfRule>
    <cfRule type="cellIs" dxfId="242" priority="159" stopIfTrue="1" operator="notBetween">
      <formula>0</formula>
      <formula>E6</formula>
    </cfRule>
    <cfRule type="expression" dxfId="241" priority="160" stopIfTrue="1">
      <formula>F6&lt;&gt;ROUND(F6,0)</formula>
    </cfRule>
  </conditionalFormatting>
  <conditionalFormatting sqref="G6:G31">
    <cfRule type="expression" dxfId="240" priority="161" stopIfTrue="1">
      <formula>ISTEXT(G6)</formula>
    </cfRule>
    <cfRule type="cellIs" dxfId="239" priority="162" stopIfTrue="1" operator="notBetween">
      <formula>0</formula>
      <formula>E6-F6</formula>
    </cfRule>
    <cfRule type="expression" dxfId="238" priority="163" stopIfTrue="1">
      <formula>G6&lt;&gt;ROUND(G6,0)</formula>
    </cfRule>
  </conditionalFormatting>
  <conditionalFormatting sqref="H6:H31">
    <cfRule type="expression" dxfId="237" priority="164" stopIfTrue="1">
      <formula>ISTEXT(H6)</formula>
    </cfRule>
    <cfRule type="cellIs" dxfId="236" priority="165" stopIfTrue="1" operator="notBetween">
      <formula>0</formula>
      <formula>E6-F6-G6</formula>
    </cfRule>
    <cfRule type="expression" dxfId="235" priority="166" stopIfTrue="1">
      <formula>H6&lt;&gt;ROUND(H6,0)</formula>
    </cfRule>
  </conditionalFormatting>
  <conditionalFormatting sqref="I6:I31">
    <cfRule type="expression" dxfId="234" priority="167" stopIfTrue="1">
      <formula>ISTEXT(I6)</formula>
    </cfRule>
    <cfRule type="cellIs" dxfId="233" priority="168" stopIfTrue="1" operator="notBetween">
      <formula>0</formula>
      <formula>366</formula>
    </cfRule>
    <cfRule type="cellIs" dxfId="232" priority="169" stopIfTrue="1" operator="lessThan">
      <formula>J6+K6</formula>
    </cfRule>
    <cfRule type="expression" dxfId="231" priority="170" stopIfTrue="1">
      <formula>I6&lt;&gt;ROUND(I6,0)</formula>
    </cfRule>
  </conditionalFormatting>
  <conditionalFormatting sqref="J6:J31">
    <cfRule type="expression" dxfId="230" priority="171" stopIfTrue="1">
      <formula>ISTEXT(J6)</formula>
    </cfRule>
    <cfRule type="cellIs" dxfId="229" priority="172" stopIfTrue="1" operator="notBetween">
      <formula>0</formula>
      <formula>I6</formula>
    </cfRule>
    <cfRule type="expression" dxfId="228" priority="173" stopIfTrue="1">
      <formula>J6&lt;&gt;ROUND(J6,0)</formula>
    </cfRule>
  </conditionalFormatting>
  <conditionalFormatting sqref="K6:K31">
    <cfRule type="expression" dxfId="227" priority="174" stopIfTrue="1">
      <formula>ISTEXT(K6)</formula>
    </cfRule>
    <cfRule type="cellIs" dxfId="226" priority="175" stopIfTrue="1" operator="notBetween">
      <formula>0</formula>
      <formula>I6-J6</formula>
    </cfRule>
    <cfRule type="expression" dxfId="225" priority="176" stopIfTrue="1">
      <formula>K6&lt;&gt;ROUND(K6,0)</formula>
    </cfRule>
  </conditionalFormatting>
  <dataValidations count="9">
    <dataValidation type="whole" errorStyle="information" operator="greaterThanOrEqual" showInputMessage="1" showErrorMessage="1" error="недопустимое значение" sqref="C6:C31">
      <formula1>0</formula1>
    </dataValidation>
    <dataValidation type="whole" errorStyle="information" showInputMessage="1" showErrorMessage="1" error="недопустимое значение" sqref="D6:D31">
      <formula1>GodSegodni-50</formula1>
      <formula2>GodSegodni</formula2>
    </dataValidation>
    <dataValidation type="whole" errorStyle="information" operator="greaterThanOrEqual" showInputMessage="1" showErrorMessage="1" error="недопустимое значение" sqref="E6:E31">
      <formula1>F6+G6+H6</formula1>
    </dataValidation>
    <dataValidation type="whole" errorStyle="information" showInputMessage="1" showErrorMessage="1" error="недопустимое значение" sqref="F6:F31">
      <formula1>0</formula1>
      <formula2>E6</formula2>
    </dataValidation>
    <dataValidation type="whole" errorStyle="information" showInputMessage="1" showErrorMessage="1" error="недопустимое значение" sqref="G6:G31">
      <formula1>0</formula1>
      <formula2>E6-F6</formula2>
    </dataValidation>
    <dataValidation type="whole" errorStyle="information" showInputMessage="1" showErrorMessage="1" error="недопустимое значение" sqref="H6:H31">
      <formula1>0</formula1>
      <formula2>E6-F6-G6</formula2>
    </dataValidation>
    <dataValidation type="whole" errorStyle="information" showInputMessage="1" showErrorMessage="1" error="значение больше года" sqref="I6:I31">
      <formula1>0</formula1>
      <formula2>366</formula2>
    </dataValidation>
    <dataValidation type="whole" errorStyle="information" showInputMessage="1" showErrorMessage="1" error="недопустимое значение" sqref="J6:J31">
      <formula1>0</formula1>
      <formula2>I6</formula2>
    </dataValidation>
    <dataValidation type="whole" errorStyle="information" showInputMessage="1" showErrorMessage="1" error="недопустимое значение" sqref="K6:K31">
      <formula1>0</formula1>
      <formula2>I6-J6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07"/>
  <dimension ref="A1:IU130"/>
  <sheetViews>
    <sheetView topLeftCell="B1" zoomScaleNormal="100" workbookViewId="0">
      <pane ySplit="5" topLeftCell="A6" activePane="bottomLeft" state="frozen"/>
      <selection activeCell="C8" sqref="C8"/>
      <selection pane="bottomLeft" activeCell="C8" sqref="C8"/>
    </sheetView>
  </sheetViews>
  <sheetFormatPr defaultColWidth="0" defaultRowHeight="15" zeroHeight="1"/>
  <cols>
    <col min="1" max="1" width="27.5703125" style="236" customWidth="1"/>
    <col min="2" max="2" width="47.5703125" style="236" customWidth="1"/>
    <col min="3" max="3" width="14.85546875" style="236" customWidth="1"/>
    <col min="4" max="4" width="15.28515625" style="236" customWidth="1"/>
    <col min="5" max="5" width="15.85546875" style="236" customWidth="1"/>
    <col min="6" max="6" width="15" style="236" customWidth="1"/>
    <col min="7" max="7" width="11.5703125" style="236" bestFit="1" customWidth="1"/>
    <col min="8" max="8" width="19.28515625" style="236" customWidth="1"/>
    <col min="9" max="9" width="8.7109375" style="236" hidden="1" customWidth="1"/>
    <col min="10" max="10" width="60.7109375" style="239" customWidth="1"/>
    <col min="11" max="15" width="8.7109375" style="211" hidden="1" customWidth="1"/>
    <col min="16" max="17" width="8.7109375" style="238" hidden="1" customWidth="1"/>
    <col min="18" max="250" width="8.7109375" style="211" hidden="1" customWidth="1"/>
    <col min="251" max="251" width="8.85546875" style="222" hidden="1" customWidth="1"/>
    <col min="252" max="252" width="8" style="222" hidden="1" customWidth="1"/>
    <col min="253" max="253" width="8.85546875" style="226" hidden="1" customWidth="1"/>
    <col min="254" max="255" width="8.85546875" style="222" hidden="1" customWidth="1"/>
    <col min="256" max="16384" width="8.85546875" style="211" hidden="1"/>
  </cols>
  <sheetData>
    <row r="1" spans="1:255" s="210" customFormat="1" ht="18.75">
      <c r="A1" s="339" t="s">
        <v>482</v>
      </c>
      <c r="B1" s="339"/>
      <c r="C1" s="339"/>
      <c r="D1" s="339"/>
      <c r="E1" s="339"/>
      <c r="F1" s="339"/>
      <c r="G1" s="339"/>
      <c r="H1" s="339"/>
      <c r="I1" s="232"/>
      <c r="J1" s="233"/>
      <c r="P1" s="234"/>
      <c r="Q1" s="234"/>
      <c r="IQ1" s="222"/>
      <c r="IR1" s="222"/>
      <c r="IS1" s="226"/>
      <c r="IT1" s="222"/>
      <c r="IU1" s="222"/>
    </row>
    <row r="2" spans="1:255" s="210" customFormat="1" ht="19.5" thickBot="1">
      <c r="A2" s="340" t="s">
        <v>467</v>
      </c>
      <c r="B2" s="340"/>
      <c r="C2" s="340"/>
      <c r="D2" s="340"/>
      <c r="E2" s="340"/>
      <c r="F2" s="340"/>
      <c r="G2" s="340"/>
      <c r="H2" s="340"/>
      <c r="I2" s="232"/>
      <c r="J2" s="235" t="str">
        <f ca="1">IF(COUNTBLANK($J$3:$J$129)=127,"НОРМА","ОШИБКИ")</f>
        <v>НОРМА</v>
      </c>
      <c r="P2" s="234"/>
      <c r="Q2" s="234"/>
      <c r="IQ2" s="222"/>
      <c r="IR2" s="226" t="str">
        <f ca="1">IF(COUNTBLANK($J$3:$J$129)=127,"НОРМА","ОШИБКИ")</f>
        <v>НОРМА</v>
      </c>
      <c r="IS2" s="222"/>
      <c r="IT2" s="222"/>
      <c r="IU2" s="222"/>
    </row>
    <row r="3" spans="1:255" ht="45" customHeight="1" thickBot="1">
      <c r="A3" s="824" t="s">
        <v>15</v>
      </c>
      <c r="B3" s="771" t="s">
        <v>16</v>
      </c>
      <c r="C3" s="771" t="s">
        <v>17</v>
      </c>
      <c r="D3" s="796" t="s">
        <v>29</v>
      </c>
      <c r="E3" s="773" t="s">
        <v>18</v>
      </c>
      <c r="F3" s="773"/>
      <c r="G3" s="773" t="s">
        <v>19</v>
      </c>
      <c r="H3" s="771" t="s">
        <v>8</v>
      </c>
      <c r="J3" s="237" t="str">
        <f ca="1">IF(RIGHT(CELL("имяфайла",$A$1),LEN(CELL("имяфайла",$A$1))-SEARCH("]",CELL("имяфайла",$A$1)))&lt;&gt;"7","название листа нельзя менять","")</f>
        <v/>
      </c>
      <c r="IR3" s="226"/>
    </row>
    <row r="4" spans="1:255" ht="39" customHeight="1" thickBot="1">
      <c r="A4" s="825"/>
      <c r="B4" s="772"/>
      <c r="C4" s="772"/>
      <c r="D4" s="797"/>
      <c r="E4" s="2" t="s">
        <v>20</v>
      </c>
      <c r="F4" s="2" t="s">
        <v>21</v>
      </c>
      <c r="G4" s="773"/>
      <c r="H4" s="772"/>
      <c r="O4" s="238"/>
      <c r="IR4" s="226"/>
    </row>
    <row r="5" spans="1:255" ht="15.75" thickBot="1">
      <c r="A5" s="240">
        <v>1</v>
      </c>
      <c r="B5" s="241">
        <v>2</v>
      </c>
      <c r="C5" s="241">
        <v>3</v>
      </c>
      <c r="D5" s="241">
        <v>4</v>
      </c>
      <c r="E5" s="242">
        <v>5</v>
      </c>
      <c r="F5" s="242">
        <v>6</v>
      </c>
      <c r="G5" s="242">
        <v>7</v>
      </c>
      <c r="H5" s="241">
        <v>8</v>
      </c>
      <c r="K5" s="238"/>
      <c r="L5" s="238"/>
      <c r="M5" s="238"/>
      <c r="N5" s="238"/>
      <c r="O5" s="238"/>
      <c r="IR5" s="226"/>
    </row>
    <row r="6" spans="1:255" s="210" customFormat="1" ht="15.75" thickTop="1">
      <c r="A6" s="827" t="s">
        <v>22</v>
      </c>
      <c r="B6" s="134"/>
      <c r="C6" s="137"/>
      <c r="D6" s="135"/>
      <c r="E6" s="135"/>
      <c r="F6" s="135"/>
      <c r="G6" s="135"/>
      <c r="H6" s="145"/>
      <c r="I6" s="232"/>
      <c r="J6" s="243" t="str">
        <f t="shared" ref="J6:J37" si="0">IF(AND(K6="",L6="",M6="",N6="",O6="",P6=""),"",K6 &amp; "|" &amp; L6 &amp; "|" &amp; M6 &amp; "|" &amp; N6 &amp; "|" &amp; O6 &amp; "|" &amp; P6)</f>
        <v/>
      </c>
      <c r="K6" s="222" t="str">
        <f t="shared" ref="K6:K37" si="1">IF(ISERROR(VALUE(SUBSTITUTE(1&amp;C6&amp;D6&amp;E6&amp;F6&amp;G6,",",""))),"недопустимое значение в этой строке","")</f>
        <v/>
      </c>
      <c r="L6" s="222" t="str">
        <f t="shared" ref="L6:L37" si="2">IF(C6="","",IF(ISTEXT(C6),"",IF(AND(C6&gt;GodSegodni-50,C6&lt;=GodSegodni),"","Год ввода в эксплуатацию вне интервала допустимых значений")))</f>
        <v/>
      </c>
      <c r="M6" s="222" t="str">
        <f t="shared" ref="M6:M37" si="3">IF(ISERROR(D6-1),"",IF(D6&lt;=24,"","часов в сутки больше, чем 24)"))</f>
        <v/>
      </c>
      <c r="N6" s="222" t="str">
        <f t="shared" ref="N6:N37" si="4">IF(ISERROR(E6-F6),"",IF(E6&gt;=F6,"","из них с контрастом больше, чем всего)"))</f>
        <v/>
      </c>
      <c r="O6" s="222" t="str">
        <f t="shared" ref="O6:O37" si="5">IF(ISERROR(G6-1),"",IF(G6&lt;=366,"","Число дней простоя больше, чем год)"))</f>
        <v/>
      </c>
      <c r="P6" s="226" t="str">
        <f t="shared" ref="P6:P37" si="6">IF(ROUND(SUM($C6:$H6),0)=SUM($C6:$H6),"","не все числа в строке целые")</f>
        <v/>
      </c>
      <c r="Q6" s="226"/>
      <c r="R6" s="222"/>
      <c r="S6" s="222"/>
      <c r="T6" s="222"/>
      <c r="U6" s="222"/>
      <c r="IQ6" s="222"/>
      <c r="IR6" s="226"/>
      <c r="IS6" s="222"/>
      <c r="IT6" s="222"/>
      <c r="IU6" s="222"/>
    </row>
    <row r="7" spans="1:255" ht="15.75">
      <c r="A7" s="828"/>
      <c r="B7" s="124"/>
      <c r="C7" s="125"/>
      <c r="D7" s="126"/>
      <c r="E7" s="126"/>
      <c r="F7" s="126"/>
      <c r="G7" s="126"/>
      <c r="H7" s="146"/>
      <c r="J7" s="243" t="str">
        <f t="shared" si="0"/>
        <v/>
      </c>
      <c r="K7" s="222" t="str">
        <f t="shared" si="1"/>
        <v/>
      </c>
      <c r="L7" s="222" t="str">
        <f t="shared" si="2"/>
        <v/>
      </c>
      <c r="M7" s="222" t="str">
        <f t="shared" si="3"/>
        <v/>
      </c>
      <c r="N7" s="222" t="str">
        <f t="shared" si="4"/>
        <v/>
      </c>
      <c r="O7" s="222" t="str">
        <f t="shared" si="5"/>
        <v/>
      </c>
      <c r="P7" s="238" t="str">
        <f t="shared" si="6"/>
        <v/>
      </c>
      <c r="IR7" s="546">
        <f ca="1">IF($IR$2="ОШИБКИ",1,0)</f>
        <v>0</v>
      </c>
    </row>
    <row r="8" spans="1:255" s="210" customFormat="1">
      <c r="A8" s="828"/>
      <c r="B8" s="127"/>
      <c r="C8" s="128"/>
      <c r="D8" s="129"/>
      <c r="E8" s="129"/>
      <c r="F8" s="129"/>
      <c r="G8" s="129"/>
      <c r="H8" s="147"/>
      <c r="I8" s="232"/>
      <c r="J8" s="243" t="str">
        <f t="shared" si="0"/>
        <v/>
      </c>
      <c r="K8" s="222" t="str">
        <f t="shared" si="1"/>
        <v/>
      </c>
      <c r="L8" s="222" t="str">
        <f t="shared" si="2"/>
        <v/>
      </c>
      <c r="M8" s="222" t="str">
        <f t="shared" si="3"/>
        <v/>
      </c>
      <c r="N8" s="222" t="str">
        <f t="shared" si="4"/>
        <v/>
      </c>
      <c r="O8" s="222" t="str">
        <f t="shared" si="5"/>
        <v/>
      </c>
      <c r="P8" s="234" t="str">
        <f t="shared" si="6"/>
        <v/>
      </c>
      <c r="Q8" s="234"/>
      <c r="IQ8" s="222"/>
      <c r="IR8" s="222"/>
      <c r="IS8" s="226"/>
      <c r="IT8" s="222"/>
      <c r="IU8" s="222"/>
    </row>
    <row r="9" spans="1:255" ht="15.75" thickBot="1">
      <c r="A9" s="829"/>
      <c r="B9" s="130"/>
      <c r="C9" s="131"/>
      <c r="D9" s="132"/>
      <c r="E9" s="132"/>
      <c r="F9" s="132"/>
      <c r="G9" s="132"/>
      <c r="H9" s="148"/>
      <c r="J9" s="243" t="str">
        <f t="shared" si="0"/>
        <v/>
      </c>
      <c r="K9" s="222" t="str">
        <f t="shared" si="1"/>
        <v/>
      </c>
      <c r="L9" s="222" t="str">
        <f t="shared" si="2"/>
        <v/>
      </c>
      <c r="M9" s="222" t="str">
        <f t="shared" si="3"/>
        <v/>
      </c>
      <c r="N9" s="222" t="str">
        <f t="shared" si="4"/>
        <v/>
      </c>
      <c r="O9" s="222" t="str">
        <f t="shared" si="5"/>
        <v/>
      </c>
      <c r="P9" s="238" t="str">
        <f t="shared" si="6"/>
        <v/>
      </c>
    </row>
    <row r="10" spans="1:255" s="210" customFormat="1" ht="15.75" thickTop="1">
      <c r="A10" s="827" t="s">
        <v>23</v>
      </c>
      <c r="B10" s="134"/>
      <c r="C10" s="137"/>
      <c r="D10" s="135"/>
      <c r="E10" s="135"/>
      <c r="F10" s="135"/>
      <c r="G10" s="135"/>
      <c r="H10" s="145"/>
      <c r="I10" s="232"/>
      <c r="J10" s="243" t="str">
        <f t="shared" si="0"/>
        <v/>
      </c>
      <c r="K10" s="222" t="str">
        <f t="shared" si="1"/>
        <v/>
      </c>
      <c r="L10" s="222" t="str">
        <f t="shared" si="2"/>
        <v/>
      </c>
      <c r="M10" s="222" t="str">
        <f t="shared" si="3"/>
        <v/>
      </c>
      <c r="N10" s="222" t="str">
        <f t="shared" si="4"/>
        <v/>
      </c>
      <c r="O10" s="222" t="str">
        <f t="shared" si="5"/>
        <v/>
      </c>
      <c r="P10" s="234" t="str">
        <f t="shared" si="6"/>
        <v/>
      </c>
      <c r="Q10" s="234"/>
      <c r="IQ10" s="222"/>
      <c r="IR10" s="222"/>
      <c r="IS10" s="226"/>
      <c r="IT10" s="222"/>
      <c r="IU10" s="222"/>
    </row>
    <row r="11" spans="1:255">
      <c r="A11" s="828"/>
      <c r="B11" s="124"/>
      <c r="C11" s="125"/>
      <c r="D11" s="126"/>
      <c r="E11" s="126"/>
      <c r="F11" s="126"/>
      <c r="G11" s="129"/>
      <c r="H11" s="146"/>
      <c r="J11" s="243" t="str">
        <f t="shared" si="0"/>
        <v/>
      </c>
      <c r="K11" s="222" t="str">
        <f t="shared" si="1"/>
        <v/>
      </c>
      <c r="L11" s="222" t="str">
        <f t="shared" si="2"/>
        <v/>
      </c>
      <c r="M11" s="222" t="str">
        <f t="shared" si="3"/>
        <v/>
      </c>
      <c r="N11" s="222" t="str">
        <f t="shared" si="4"/>
        <v/>
      </c>
      <c r="O11" s="222" t="str">
        <f t="shared" si="5"/>
        <v/>
      </c>
      <c r="P11" s="238" t="str">
        <f t="shared" si="6"/>
        <v/>
      </c>
    </row>
    <row r="12" spans="1:255" s="210" customFormat="1">
      <c r="A12" s="828"/>
      <c r="B12" s="127"/>
      <c r="C12" s="128"/>
      <c r="D12" s="129"/>
      <c r="E12" s="129"/>
      <c r="F12" s="129"/>
      <c r="G12" s="129"/>
      <c r="H12" s="147"/>
      <c r="I12" s="232"/>
      <c r="J12" s="243" t="str">
        <f t="shared" si="0"/>
        <v/>
      </c>
      <c r="K12" s="222" t="str">
        <f t="shared" si="1"/>
        <v/>
      </c>
      <c r="L12" s="222" t="str">
        <f t="shared" si="2"/>
        <v/>
      </c>
      <c r="M12" s="222" t="str">
        <f t="shared" si="3"/>
        <v/>
      </c>
      <c r="N12" s="222" t="str">
        <f t="shared" si="4"/>
        <v/>
      </c>
      <c r="O12" s="222" t="str">
        <f t="shared" si="5"/>
        <v/>
      </c>
      <c r="P12" s="234" t="str">
        <f t="shared" si="6"/>
        <v/>
      </c>
      <c r="Q12" s="234"/>
      <c r="IQ12" s="222"/>
      <c r="IR12" s="222"/>
      <c r="IS12" s="226"/>
      <c r="IT12" s="222"/>
      <c r="IU12" s="222"/>
    </row>
    <row r="13" spans="1:255" ht="15.75" thickBot="1">
      <c r="A13" s="829"/>
      <c r="B13" s="130"/>
      <c r="C13" s="131"/>
      <c r="D13" s="132"/>
      <c r="E13" s="132"/>
      <c r="F13" s="132"/>
      <c r="G13" s="132"/>
      <c r="H13" s="148"/>
      <c r="J13" s="243" t="str">
        <f t="shared" si="0"/>
        <v/>
      </c>
      <c r="K13" s="222" t="str">
        <f t="shared" si="1"/>
        <v/>
      </c>
      <c r="L13" s="222" t="str">
        <f t="shared" si="2"/>
        <v/>
      </c>
      <c r="M13" s="222" t="str">
        <f t="shared" si="3"/>
        <v/>
      </c>
      <c r="N13" s="222" t="str">
        <f t="shared" si="4"/>
        <v/>
      </c>
      <c r="O13" s="222" t="str">
        <f t="shared" si="5"/>
        <v/>
      </c>
      <c r="P13" s="238" t="str">
        <f t="shared" si="6"/>
        <v/>
      </c>
    </row>
    <row r="14" spans="1:255" s="210" customFormat="1" ht="15.75" thickTop="1">
      <c r="A14" s="826" t="s">
        <v>24</v>
      </c>
      <c r="B14" s="134"/>
      <c r="C14" s="137"/>
      <c r="D14" s="135"/>
      <c r="E14" s="135"/>
      <c r="F14" s="135"/>
      <c r="G14" s="135"/>
      <c r="H14" s="145"/>
      <c r="I14" s="232"/>
      <c r="J14" s="243" t="str">
        <f t="shared" si="0"/>
        <v/>
      </c>
      <c r="K14" s="222" t="str">
        <f t="shared" si="1"/>
        <v/>
      </c>
      <c r="L14" s="222" t="str">
        <f t="shared" si="2"/>
        <v/>
      </c>
      <c r="M14" s="222" t="str">
        <f t="shared" si="3"/>
        <v/>
      </c>
      <c r="N14" s="222" t="str">
        <f t="shared" si="4"/>
        <v/>
      </c>
      <c r="O14" s="222" t="str">
        <f t="shared" si="5"/>
        <v/>
      </c>
      <c r="P14" s="234" t="str">
        <f t="shared" si="6"/>
        <v/>
      </c>
      <c r="Q14" s="234"/>
      <c r="IQ14" s="222"/>
      <c r="IR14" s="222"/>
      <c r="IS14" s="226"/>
      <c r="IT14" s="222"/>
      <c r="IU14" s="222"/>
    </row>
    <row r="15" spans="1:255">
      <c r="A15" s="826"/>
      <c r="B15" s="124"/>
      <c r="C15" s="125"/>
      <c r="D15" s="126"/>
      <c r="E15" s="126"/>
      <c r="F15" s="126"/>
      <c r="G15" s="126"/>
      <c r="H15" s="146"/>
      <c r="J15" s="243" t="str">
        <f t="shared" si="0"/>
        <v/>
      </c>
      <c r="K15" s="222" t="str">
        <f t="shared" si="1"/>
        <v/>
      </c>
      <c r="L15" s="222" t="str">
        <f t="shared" si="2"/>
        <v/>
      </c>
      <c r="M15" s="222" t="str">
        <f t="shared" si="3"/>
        <v/>
      </c>
      <c r="N15" s="222" t="str">
        <f t="shared" si="4"/>
        <v/>
      </c>
      <c r="O15" s="222" t="str">
        <f t="shared" si="5"/>
        <v/>
      </c>
      <c r="P15" s="238" t="str">
        <f t="shared" si="6"/>
        <v/>
      </c>
    </row>
    <row r="16" spans="1:255" s="210" customFormat="1">
      <c r="A16" s="826"/>
      <c r="B16" s="127"/>
      <c r="C16" s="128"/>
      <c r="D16" s="129"/>
      <c r="E16" s="129"/>
      <c r="F16" s="129"/>
      <c r="G16" s="129"/>
      <c r="H16" s="147"/>
      <c r="I16" s="232"/>
      <c r="J16" s="243" t="str">
        <f t="shared" si="0"/>
        <v/>
      </c>
      <c r="K16" s="222" t="str">
        <f t="shared" si="1"/>
        <v/>
      </c>
      <c r="L16" s="222" t="str">
        <f t="shared" si="2"/>
        <v/>
      </c>
      <c r="M16" s="222" t="str">
        <f t="shared" si="3"/>
        <v/>
      </c>
      <c r="N16" s="222" t="str">
        <f t="shared" si="4"/>
        <v/>
      </c>
      <c r="O16" s="222" t="str">
        <f t="shared" si="5"/>
        <v/>
      </c>
      <c r="P16" s="234" t="str">
        <f t="shared" si="6"/>
        <v/>
      </c>
      <c r="Q16" s="234"/>
      <c r="IQ16" s="222"/>
      <c r="IR16" s="222"/>
      <c r="IS16" s="226"/>
      <c r="IT16" s="222"/>
      <c r="IU16" s="222"/>
    </row>
    <row r="17" spans="1:255" ht="15.75" thickBot="1">
      <c r="A17" s="826"/>
      <c r="B17" s="130"/>
      <c r="C17" s="131"/>
      <c r="D17" s="132"/>
      <c r="E17" s="132"/>
      <c r="F17" s="132"/>
      <c r="G17" s="132"/>
      <c r="H17" s="148"/>
      <c r="J17" s="243" t="str">
        <f t="shared" si="0"/>
        <v/>
      </c>
      <c r="K17" s="222" t="str">
        <f t="shared" si="1"/>
        <v/>
      </c>
      <c r="L17" s="222" t="str">
        <f t="shared" si="2"/>
        <v/>
      </c>
      <c r="M17" s="222" t="str">
        <f t="shared" si="3"/>
        <v/>
      </c>
      <c r="N17" s="222" t="str">
        <f t="shared" si="4"/>
        <v/>
      </c>
      <c r="O17" s="222" t="str">
        <f t="shared" si="5"/>
        <v/>
      </c>
      <c r="P17" s="238" t="str">
        <f t="shared" si="6"/>
        <v/>
      </c>
    </row>
    <row r="18" spans="1:255" s="210" customFormat="1" ht="15.75" thickTop="1">
      <c r="A18" s="833" t="s">
        <v>25</v>
      </c>
      <c r="B18" s="134"/>
      <c r="C18" s="137"/>
      <c r="D18" s="135"/>
      <c r="E18" s="135"/>
      <c r="F18" s="135"/>
      <c r="G18" s="135"/>
      <c r="H18" s="145"/>
      <c r="I18" s="232"/>
      <c r="J18" s="243" t="str">
        <f t="shared" si="0"/>
        <v/>
      </c>
      <c r="K18" s="222" t="str">
        <f t="shared" si="1"/>
        <v/>
      </c>
      <c r="L18" s="222" t="str">
        <f t="shared" si="2"/>
        <v/>
      </c>
      <c r="M18" s="222" t="str">
        <f t="shared" si="3"/>
        <v/>
      </c>
      <c r="N18" s="222" t="str">
        <f t="shared" si="4"/>
        <v/>
      </c>
      <c r="O18" s="222" t="str">
        <f t="shared" si="5"/>
        <v/>
      </c>
      <c r="P18" s="234" t="str">
        <f t="shared" si="6"/>
        <v/>
      </c>
      <c r="Q18" s="234"/>
      <c r="IQ18" s="222"/>
      <c r="IR18" s="222"/>
      <c r="IS18" s="226"/>
      <c r="IT18" s="222"/>
      <c r="IU18" s="222"/>
    </row>
    <row r="19" spans="1:255">
      <c r="A19" s="826"/>
      <c r="B19" s="124"/>
      <c r="C19" s="125"/>
      <c r="D19" s="126"/>
      <c r="E19" s="126"/>
      <c r="F19" s="126"/>
      <c r="G19" s="126"/>
      <c r="H19" s="146"/>
      <c r="J19" s="243" t="str">
        <f t="shared" si="0"/>
        <v/>
      </c>
      <c r="K19" s="222" t="str">
        <f t="shared" si="1"/>
        <v/>
      </c>
      <c r="L19" s="222" t="str">
        <f t="shared" si="2"/>
        <v/>
      </c>
      <c r="M19" s="222" t="str">
        <f t="shared" si="3"/>
        <v/>
      </c>
      <c r="N19" s="222" t="str">
        <f t="shared" si="4"/>
        <v/>
      </c>
      <c r="O19" s="222" t="str">
        <f t="shared" si="5"/>
        <v/>
      </c>
      <c r="P19" s="238" t="str">
        <f t="shared" si="6"/>
        <v/>
      </c>
    </row>
    <row r="20" spans="1:255" s="210" customFormat="1">
      <c r="A20" s="826"/>
      <c r="B20" s="127"/>
      <c r="C20" s="128"/>
      <c r="D20" s="129"/>
      <c r="E20" s="129"/>
      <c r="F20" s="129"/>
      <c r="G20" s="129"/>
      <c r="H20" s="147"/>
      <c r="I20" s="232"/>
      <c r="J20" s="243" t="str">
        <f t="shared" si="0"/>
        <v/>
      </c>
      <c r="K20" s="222" t="str">
        <f t="shared" si="1"/>
        <v/>
      </c>
      <c r="L20" s="222" t="str">
        <f t="shared" si="2"/>
        <v/>
      </c>
      <c r="M20" s="222" t="str">
        <f t="shared" si="3"/>
        <v/>
      </c>
      <c r="N20" s="222" t="str">
        <f t="shared" si="4"/>
        <v/>
      </c>
      <c r="O20" s="222" t="str">
        <f t="shared" si="5"/>
        <v/>
      </c>
      <c r="P20" s="234" t="str">
        <f t="shared" si="6"/>
        <v/>
      </c>
      <c r="Q20" s="234"/>
      <c r="IQ20" s="222"/>
      <c r="IR20" s="222"/>
      <c r="IS20" s="226"/>
      <c r="IT20" s="222"/>
      <c r="IU20" s="222"/>
    </row>
    <row r="21" spans="1:255" ht="15.75" thickBot="1">
      <c r="A21" s="834"/>
      <c r="B21" s="130"/>
      <c r="C21" s="131"/>
      <c r="D21" s="132"/>
      <c r="E21" s="132"/>
      <c r="F21" s="132"/>
      <c r="G21" s="132"/>
      <c r="H21" s="148"/>
      <c r="J21" s="243" t="str">
        <f t="shared" si="0"/>
        <v/>
      </c>
      <c r="K21" s="222" t="str">
        <f t="shared" si="1"/>
        <v/>
      </c>
      <c r="L21" s="222" t="str">
        <f t="shared" si="2"/>
        <v/>
      </c>
      <c r="M21" s="222" t="str">
        <f t="shared" si="3"/>
        <v/>
      </c>
      <c r="N21" s="222" t="str">
        <f t="shared" si="4"/>
        <v/>
      </c>
      <c r="O21" s="222" t="str">
        <f t="shared" si="5"/>
        <v/>
      </c>
      <c r="P21" s="238" t="str">
        <f t="shared" si="6"/>
        <v/>
      </c>
    </row>
    <row r="22" spans="1:255" s="210" customFormat="1" ht="15.75" thickTop="1">
      <c r="A22" s="826" t="s">
        <v>26</v>
      </c>
      <c r="B22" s="134"/>
      <c r="C22" s="137"/>
      <c r="D22" s="135"/>
      <c r="E22" s="135"/>
      <c r="F22" s="135"/>
      <c r="G22" s="135"/>
      <c r="H22" s="145"/>
      <c r="I22" s="232"/>
      <c r="J22" s="243" t="str">
        <f t="shared" si="0"/>
        <v/>
      </c>
      <c r="K22" s="222" t="str">
        <f t="shared" si="1"/>
        <v/>
      </c>
      <c r="L22" s="222" t="str">
        <f t="shared" si="2"/>
        <v/>
      </c>
      <c r="M22" s="222" t="str">
        <f t="shared" si="3"/>
        <v/>
      </c>
      <c r="N22" s="222" t="str">
        <f t="shared" si="4"/>
        <v/>
      </c>
      <c r="O22" s="222" t="str">
        <f t="shared" si="5"/>
        <v/>
      </c>
      <c r="P22" s="234" t="str">
        <f t="shared" si="6"/>
        <v/>
      </c>
      <c r="Q22" s="234"/>
      <c r="IQ22" s="222"/>
      <c r="IR22" s="222"/>
      <c r="IS22" s="226"/>
      <c r="IT22" s="222"/>
      <c r="IU22" s="222"/>
    </row>
    <row r="23" spans="1:255">
      <c r="A23" s="826"/>
      <c r="B23" s="124"/>
      <c r="C23" s="125"/>
      <c r="D23" s="126"/>
      <c r="E23" s="126"/>
      <c r="F23" s="126"/>
      <c r="G23" s="126"/>
      <c r="H23" s="146"/>
      <c r="J23" s="243" t="str">
        <f t="shared" si="0"/>
        <v/>
      </c>
      <c r="K23" s="222" t="str">
        <f t="shared" si="1"/>
        <v/>
      </c>
      <c r="L23" s="222" t="str">
        <f t="shared" si="2"/>
        <v/>
      </c>
      <c r="M23" s="222" t="str">
        <f t="shared" si="3"/>
        <v/>
      </c>
      <c r="N23" s="222" t="str">
        <f t="shared" si="4"/>
        <v/>
      </c>
      <c r="O23" s="222" t="str">
        <f t="shared" si="5"/>
        <v/>
      </c>
      <c r="P23" s="238" t="str">
        <f t="shared" si="6"/>
        <v/>
      </c>
    </row>
    <row r="24" spans="1:255" s="210" customFormat="1">
      <c r="A24" s="826"/>
      <c r="B24" s="127"/>
      <c r="C24" s="128"/>
      <c r="D24" s="129"/>
      <c r="E24" s="129"/>
      <c r="F24" s="129"/>
      <c r="G24" s="129"/>
      <c r="H24" s="147"/>
      <c r="I24" s="232"/>
      <c r="J24" s="243" t="str">
        <f t="shared" si="0"/>
        <v/>
      </c>
      <c r="K24" s="222" t="str">
        <f t="shared" si="1"/>
        <v/>
      </c>
      <c r="L24" s="222" t="str">
        <f t="shared" si="2"/>
        <v/>
      </c>
      <c r="M24" s="222" t="str">
        <f t="shared" si="3"/>
        <v/>
      </c>
      <c r="N24" s="222" t="str">
        <f t="shared" si="4"/>
        <v/>
      </c>
      <c r="O24" s="222" t="str">
        <f t="shared" si="5"/>
        <v/>
      </c>
      <c r="P24" s="234" t="str">
        <f t="shared" si="6"/>
        <v/>
      </c>
      <c r="Q24" s="234"/>
      <c r="IQ24" s="222"/>
      <c r="IR24" s="222"/>
      <c r="IS24" s="226"/>
      <c r="IT24" s="222"/>
      <c r="IU24" s="222"/>
    </row>
    <row r="25" spans="1:255" ht="15.75" thickBot="1">
      <c r="A25" s="826"/>
      <c r="B25" s="130"/>
      <c r="C25" s="131"/>
      <c r="D25" s="132"/>
      <c r="E25" s="132"/>
      <c r="F25" s="132"/>
      <c r="G25" s="132"/>
      <c r="H25" s="148"/>
      <c r="J25" s="243" t="str">
        <f t="shared" si="0"/>
        <v/>
      </c>
      <c r="K25" s="222" t="str">
        <f t="shared" si="1"/>
        <v/>
      </c>
      <c r="L25" s="222" t="str">
        <f t="shared" si="2"/>
        <v/>
      </c>
      <c r="M25" s="222" t="str">
        <f t="shared" si="3"/>
        <v/>
      </c>
      <c r="N25" s="222" t="str">
        <f t="shared" si="4"/>
        <v/>
      </c>
      <c r="O25" s="222" t="str">
        <f t="shared" si="5"/>
        <v/>
      </c>
      <c r="P25" s="238" t="str">
        <f t="shared" si="6"/>
        <v/>
      </c>
    </row>
    <row r="26" spans="1:255" s="210" customFormat="1" ht="15" customHeight="1" thickTop="1" thickBot="1">
      <c r="A26" s="830" t="s">
        <v>27</v>
      </c>
      <c r="B26" s="136" t="s">
        <v>671</v>
      </c>
      <c r="C26" s="137">
        <v>2013</v>
      </c>
      <c r="D26" s="135">
        <v>3</v>
      </c>
      <c r="E26" s="135">
        <v>4916</v>
      </c>
      <c r="F26" s="135"/>
      <c r="G26" s="135"/>
      <c r="H26" s="145"/>
      <c r="I26" s="232"/>
      <c r="J26" s="243" t="str">
        <f t="shared" ca="1" si="0"/>
        <v/>
      </c>
      <c r="K26" s="222" t="str">
        <f t="shared" si="1"/>
        <v/>
      </c>
      <c r="L26" s="222" t="str">
        <f t="shared" ca="1" si="2"/>
        <v/>
      </c>
      <c r="M26" s="222" t="str">
        <f t="shared" si="3"/>
        <v/>
      </c>
      <c r="N26" s="222" t="str">
        <f t="shared" si="4"/>
        <v/>
      </c>
      <c r="O26" s="222" t="str">
        <f t="shared" si="5"/>
        <v/>
      </c>
      <c r="P26" s="234" t="str">
        <f t="shared" si="6"/>
        <v/>
      </c>
      <c r="Q26" s="234"/>
      <c r="IQ26" s="222"/>
      <c r="IR26" s="222"/>
      <c r="IS26" s="226"/>
      <c r="IT26" s="222"/>
      <c r="IU26" s="222"/>
    </row>
    <row r="27" spans="1:255" ht="15.75" thickBot="1">
      <c r="A27" s="831"/>
      <c r="B27" s="136" t="s">
        <v>659</v>
      </c>
      <c r="C27" s="125">
        <v>2012</v>
      </c>
      <c r="D27" s="126">
        <v>10</v>
      </c>
      <c r="E27" s="126">
        <v>11471</v>
      </c>
      <c r="F27" s="126"/>
      <c r="G27" s="126"/>
      <c r="H27" s="146"/>
      <c r="J27" s="243" t="str">
        <f t="shared" ca="1" si="0"/>
        <v/>
      </c>
      <c r="K27" s="222" t="str">
        <f t="shared" si="1"/>
        <v/>
      </c>
      <c r="L27" s="222" t="str">
        <f t="shared" ca="1" si="2"/>
        <v/>
      </c>
      <c r="M27" s="222" t="str">
        <f t="shared" si="3"/>
        <v/>
      </c>
      <c r="N27" s="222" t="str">
        <f t="shared" si="4"/>
        <v/>
      </c>
      <c r="O27" s="222" t="str">
        <f t="shared" si="5"/>
        <v/>
      </c>
      <c r="P27" s="238" t="str">
        <f t="shared" si="6"/>
        <v/>
      </c>
    </row>
    <row r="28" spans="1:255" s="210" customFormat="1" ht="15.75" thickBot="1">
      <c r="A28" s="831"/>
      <c r="B28" s="136" t="s">
        <v>672</v>
      </c>
      <c r="C28" s="128">
        <v>2016</v>
      </c>
      <c r="D28" s="129">
        <v>6</v>
      </c>
      <c r="E28" s="129">
        <v>4074</v>
      </c>
      <c r="F28" s="129"/>
      <c r="G28" s="129"/>
      <c r="H28" s="147"/>
      <c r="I28" s="232"/>
      <c r="J28" s="243" t="str">
        <f t="shared" ca="1" si="0"/>
        <v/>
      </c>
      <c r="K28" s="222" t="str">
        <f t="shared" si="1"/>
        <v/>
      </c>
      <c r="L28" s="222" t="str">
        <f t="shared" ca="1" si="2"/>
        <v/>
      </c>
      <c r="M28" s="222" t="str">
        <f t="shared" si="3"/>
        <v/>
      </c>
      <c r="N28" s="222" t="str">
        <f t="shared" si="4"/>
        <v/>
      </c>
      <c r="O28" s="222" t="str">
        <f t="shared" si="5"/>
        <v/>
      </c>
      <c r="P28" s="234" t="str">
        <f t="shared" si="6"/>
        <v/>
      </c>
      <c r="Q28" s="234"/>
      <c r="IQ28" s="222"/>
      <c r="IR28" s="222"/>
      <c r="IS28" s="226"/>
      <c r="IT28" s="222"/>
      <c r="IU28" s="222"/>
    </row>
    <row r="29" spans="1:255">
      <c r="A29" s="831"/>
      <c r="B29" s="136" t="s">
        <v>673</v>
      </c>
      <c r="C29" s="125">
        <v>2008</v>
      </c>
      <c r="D29" s="126">
        <v>6</v>
      </c>
      <c r="E29" s="126">
        <v>1745</v>
      </c>
      <c r="F29" s="126"/>
      <c r="G29" s="126"/>
      <c r="H29" s="146"/>
      <c r="J29" s="243" t="str">
        <f t="shared" ca="1" si="0"/>
        <v/>
      </c>
      <c r="K29" s="222" t="str">
        <f t="shared" si="1"/>
        <v/>
      </c>
      <c r="L29" s="222" t="str">
        <f t="shared" ca="1" si="2"/>
        <v/>
      </c>
      <c r="M29" s="222" t="str">
        <f t="shared" si="3"/>
        <v/>
      </c>
      <c r="N29" s="222" t="str">
        <f t="shared" si="4"/>
        <v/>
      </c>
      <c r="O29" s="222" t="str">
        <f t="shared" si="5"/>
        <v/>
      </c>
      <c r="P29" s="238" t="str">
        <f t="shared" si="6"/>
        <v/>
      </c>
    </row>
    <row r="30" spans="1:255" s="210" customFormat="1">
      <c r="A30" s="831"/>
      <c r="B30" s="127"/>
      <c r="C30" s="128"/>
      <c r="D30" s="129"/>
      <c r="E30" s="129"/>
      <c r="F30" s="129"/>
      <c r="G30" s="129"/>
      <c r="H30" s="147"/>
      <c r="I30" s="232"/>
      <c r="J30" s="243" t="str">
        <f t="shared" si="0"/>
        <v/>
      </c>
      <c r="K30" s="222" t="str">
        <f t="shared" si="1"/>
        <v/>
      </c>
      <c r="L30" s="222" t="str">
        <f t="shared" si="2"/>
        <v/>
      </c>
      <c r="M30" s="222" t="str">
        <f t="shared" si="3"/>
        <v/>
      </c>
      <c r="N30" s="222" t="str">
        <f t="shared" si="4"/>
        <v/>
      </c>
      <c r="O30" s="222" t="str">
        <f t="shared" si="5"/>
        <v/>
      </c>
      <c r="P30" s="234" t="str">
        <f t="shared" si="6"/>
        <v/>
      </c>
      <c r="Q30" s="234"/>
      <c r="IQ30" s="222"/>
      <c r="IR30" s="222"/>
      <c r="IS30" s="226"/>
      <c r="IT30" s="222"/>
      <c r="IU30" s="222"/>
    </row>
    <row r="31" spans="1:255">
      <c r="A31" s="831"/>
      <c r="B31" s="124"/>
      <c r="C31" s="125"/>
      <c r="D31" s="126"/>
      <c r="E31" s="126"/>
      <c r="F31" s="126"/>
      <c r="G31" s="126"/>
      <c r="H31" s="146"/>
      <c r="J31" s="243" t="str">
        <f t="shared" si="0"/>
        <v/>
      </c>
      <c r="K31" s="222" t="str">
        <f t="shared" si="1"/>
        <v/>
      </c>
      <c r="L31" s="222" t="str">
        <f t="shared" si="2"/>
        <v/>
      </c>
      <c r="M31" s="222" t="str">
        <f t="shared" si="3"/>
        <v/>
      </c>
      <c r="N31" s="222" t="str">
        <f t="shared" si="4"/>
        <v/>
      </c>
      <c r="O31" s="222" t="str">
        <f t="shared" si="5"/>
        <v/>
      </c>
      <c r="P31" s="238" t="str">
        <f t="shared" si="6"/>
        <v/>
      </c>
    </row>
    <row r="32" spans="1:255" s="210" customFormat="1">
      <c r="A32" s="831"/>
      <c r="B32" s="127"/>
      <c r="C32" s="128"/>
      <c r="D32" s="129"/>
      <c r="E32" s="129"/>
      <c r="F32" s="129"/>
      <c r="G32" s="129"/>
      <c r="H32" s="147"/>
      <c r="I32" s="232"/>
      <c r="J32" s="243" t="str">
        <f t="shared" si="0"/>
        <v/>
      </c>
      <c r="K32" s="222" t="str">
        <f t="shared" si="1"/>
        <v/>
      </c>
      <c r="L32" s="222" t="str">
        <f t="shared" si="2"/>
        <v/>
      </c>
      <c r="M32" s="222" t="str">
        <f t="shared" si="3"/>
        <v/>
      </c>
      <c r="N32" s="222" t="str">
        <f t="shared" si="4"/>
        <v/>
      </c>
      <c r="O32" s="222" t="str">
        <f t="shared" si="5"/>
        <v/>
      </c>
      <c r="P32" s="234" t="str">
        <f t="shared" si="6"/>
        <v/>
      </c>
      <c r="Q32" s="234"/>
      <c r="IQ32" s="222"/>
      <c r="IR32" s="222"/>
      <c r="IS32" s="226"/>
      <c r="IT32" s="222"/>
      <c r="IU32" s="222"/>
    </row>
    <row r="33" spans="1:255">
      <c r="A33" s="831"/>
      <c r="B33" s="124"/>
      <c r="C33" s="125"/>
      <c r="D33" s="126"/>
      <c r="E33" s="126"/>
      <c r="F33" s="126"/>
      <c r="G33" s="126"/>
      <c r="H33" s="146"/>
      <c r="J33" s="243" t="str">
        <f t="shared" si="0"/>
        <v/>
      </c>
      <c r="K33" s="222" t="str">
        <f t="shared" si="1"/>
        <v/>
      </c>
      <c r="L33" s="222" t="str">
        <f t="shared" si="2"/>
        <v/>
      </c>
      <c r="M33" s="222" t="str">
        <f t="shared" si="3"/>
        <v/>
      </c>
      <c r="N33" s="222" t="str">
        <f t="shared" si="4"/>
        <v/>
      </c>
      <c r="O33" s="222" t="str">
        <f t="shared" si="5"/>
        <v/>
      </c>
      <c r="P33" s="238" t="str">
        <f t="shared" si="6"/>
        <v/>
      </c>
    </row>
    <row r="34" spans="1:255" s="210" customFormat="1">
      <c r="A34" s="831"/>
      <c r="B34" s="127"/>
      <c r="C34" s="128"/>
      <c r="D34" s="129"/>
      <c r="E34" s="129"/>
      <c r="F34" s="129"/>
      <c r="G34" s="129"/>
      <c r="H34" s="147"/>
      <c r="I34" s="232"/>
      <c r="J34" s="243" t="str">
        <f t="shared" si="0"/>
        <v/>
      </c>
      <c r="K34" s="222" t="str">
        <f t="shared" si="1"/>
        <v/>
      </c>
      <c r="L34" s="222" t="str">
        <f t="shared" si="2"/>
        <v/>
      </c>
      <c r="M34" s="222" t="str">
        <f t="shared" si="3"/>
        <v/>
      </c>
      <c r="N34" s="222" t="str">
        <f t="shared" si="4"/>
        <v/>
      </c>
      <c r="O34" s="222" t="str">
        <f t="shared" si="5"/>
        <v/>
      </c>
      <c r="P34" s="234" t="str">
        <f t="shared" si="6"/>
        <v/>
      </c>
      <c r="Q34" s="234"/>
      <c r="IQ34" s="222"/>
      <c r="IR34" s="222"/>
      <c r="IS34" s="226"/>
      <c r="IT34" s="222"/>
      <c r="IU34" s="222"/>
    </row>
    <row r="35" spans="1:255">
      <c r="A35" s="831"/>
      <c r="B35" s="124"/>
      <c r="C35" s="125"/>
      <c r="D35" s="126"/>
      <c r="E35" s="126"/>
      <c r="F35" s="126"/>
      <c r="G35" s="126"/>
      <c r="H35" s="146"/>
      <c r="J35" s="243" t="str">
        <f t="shared" si="0"/>
        <v/>
      </c>
      <c r="K35" s="222" t="str">
        <f t="shared" si="1"/>
        <v/>
      </c>
      <c r="L35" s="222" t="str">
        <f t="shared" si="2"/>
        <v/>
      </c>
      <c r="M35" s="222" t="str">
        <f t="shared" si="3"/>
        <v/>
      </c>
      <c r="N35" s="222" t="str">
        <f t="shared" si="4"/>
        <v/>
      </c>
      <c r="O35" s="222" t="str">
        <f t="shared" si="5"/>
        <v/>
      </c>
      <c r="P35" s="238" t="str">
        <f t="shared" si="6"/>
        <v/>
      </c>
    </row>
    <row r="36" spans="1:255" s="210" customFormat="1">
      <c r="A36" s="831"/>
      <c r="B36" s="127"/>
      <c r="C36" s="128"/>
      <c r="D36" s="129"/>
      <c r="E36" s="129"/>
      <c r="F36" s="129"/>
      <c r="G36" s="129"/>
      <c r="H36" s="147"/>
      <c r="I36" s="232"/>
      <c r="J36" s="243" t="str">
        <f t="shared" si="0"/>
        <v/>
      </c>
      <c r="K36" s="222" t="str">
        <f t="shared" si="1"/>
        <v/>
      </c>
      <c r="L36" s="222" t="str">
        <f t="shared" si="2"/>
        <v/>
      </c>
      <c r="M36" s="222" t="str">
        <f t="shared" si="3"/>
        <v/>
      </c>
      <c r="N36" s="222" t="str">
        <f t="shared" si="4"/>
        <v/>
      </c>
      <c r="O36" s="222" t="str">
        <f t="shared" si="5"/>
        <v/>
      </c>
      <c r="P36" s="234" t="str">
        <f t="shared" si="6"/>
        <v/>
      </c>
      <c r="Q36" s="234"/>
      <c r="IQ36" s="222"/>
      <c r="IR36" s="222"/>
      <c r="IS36" s="226"/>
      <c r="IT36" s="222"/>
      <c r="IU36" s="222"/>
    </row>
    <row r="37" spans="1:255">
      <c r="A37" s="831"/>
      <c r="B37" s="124"/>
      <c r="C37" s="125"/>
      <c r="D37" s="126"/>
      <c r="E37" s="126"/>
      <c r="F37" s="126"/>
      <c r="G37" s="126"/>
      <c r="H37" s="146"/>
      <c r="J37" s="243" t="str">
        <f t="shared" si="0"/>
        <v/>
      </c>
      <c r="K37" s="222" t="str">
        <f t="shared" si="1"/>
        <v/>
      </c>
      <c r="L37" s="222" t="str">
        <f t="shared" si="2"/>
        <v/>
      </c>
      <c r="M37" s="222" t="str">
        <f t="shared" si="3"/>
        <v/>
      </c>
      <c r="N37" s="222" t="str">
        <f t="shared" si="4"/>
        <v/>
      </c>
      <c r="O37" s="222" t="str">
        <f t="shared" si="5"/>
        <v/>
      </c>
      <c r="P37" s="238" t="str">
        <f t="shared" si="6"/>
        <v/>
      </c>
    </row>
    <row r="38" spans="1:255" s="210" customFormat="1">
      <c r="A38" s="831"/>
      <c r="B38" s="127"/>
      <c r="C38" s="128"/>
      <c r="D38" s="129"/>
      <c r="E38" s="129"/>
      <c r="F38" s="129"/>
      <c r="G38" s="129"/>
      <c r="H38" s="147"/>
      <c r="I38" s="232"/>
      <c r="J38" s="243" t="str">
        <f t="shared" ref="J38:J69" si="7">IF(AND(K38="",L38="",M38="",N38="",O38="",P38=""),"",K38 &amp; "|" &amp; L38 &amp; "|" &amp; M38 &amp; "|" &amp; N38 &amp; "|" &amp; O38 &amp; "|" &amp; P38)</f>
        <v/>
      </c>
      <c r="K38" s="222" t="str">
        <f t="shared" ref="K38:K69" si="8">IF(ISERROR(VALUE(SUBSTITUTE(1&amp;C38&amp;D38&amp;E38&amp;F38&amp;G38,",",""))),"недопустимое значение в этой строке","")</f>
        <v/>
      </c>
      <c r="L38" s="222" t="str">
        <f t="shared" ref="L38:L69" si="9">IF(C38="","",IF(ISTEXT(C38),"",IF(AND(C38&gt;GodSegodni-50,C38&lt;=GodSegodni),"","Год ввода в эксплуатацию вне интервала допустимых значений")))</f>
        <v/>
      </c>
      <c r="M38" s="222" t="str">
        <f t="shared" ref="M38:M69" si="10">IF(ISERROR(D38-1),"",IF(D38&lt;=24,"","часов в сутки больше, чем 24)"))</f>
        <v/>
      </c>
      <c r="N38" s="222" t="str">
        <f t="shared" ref="N38:N69" si="11">IF(ISERROR(E38-F38),"",IF(E38&gt;=F38,"","из них с контрастом больше, чем всего)"))</f>
        <v/>
      </c>
      <c r="O38" s="222" t="str">
        <f t="shared" ref="O38:O69" si="12">IF(ISERROR(G38-1),"",IF(G38&lt;=366,"","Число дней простоя больше, чем год)"))</f>
        <v/>
      </c>
      <c r="P38" s="234" t="str">
        <f t="shared" ref="P38:P69" si="13">IF(ROUND(SUM($C38:$H38),0)=SUM($C38:$H38),"","не все числа в строке целые")</f>
        <v/>
      </c>
      <c r="Q38" s="234"/>
      <c r="IQ38" s="222"/>
      <c r="IR38" s="222"/>
      <c r="IS38" s="226"/>
      <c r="IT38" s="222"/>
      <c r="IU38" s="222"/>
    </row>
    <row r="39" spans="1:255">
      <c r="A39" s="831"/>
      <c r="B39" s="124"/>
      <c r="C39" s="125"/>
      <c r="D39" s="126"/>
      <c r="E39" s="126"/>
      <c r="F39" s="126"/>
      <c r="G39" s="126"/>
      <c r="H39" s="146"/>
      <c r="J39" s="243" t="str">
        <f t="shared" si="7"/>
        <v/>
      </c>
      <c r="K39" s="222" t="str">
        <f t="shared" si="8"/>
        <v/>
      </c>
      <c r="L39" s="222" t="str">
        <f t="shared" si="9"/>
        <v/>
      </c>
      <c r="M39" s="222" t="str">
        <f t="shared" si="10"/>
        <v/>
      </c>
      <c r="N39" s="222" t="str">
        <f t="shared" si="11"/>
        <v/>
      </c>
      <c r="O39" s="222" t="str">
        <f t="shared" si="12"/>
        <v/>
      </c>
      <c r="P39" s="238" t="str">
        <f t="shared" si="13"/>
        <v/>
      </c>
    </row>
    <row r="40" spans="1:255" s="210" customFormat="1">
      <c r="A40" s="831"/>
      <c r="B40" s="127"/>
      <c r="C40" s="128"/>
      <c r="D40" s="129"/>
      <c r="E40" s="129"/>
      <c r="F40" s="129"/>
      <c r="G40" s="129"/>
      <c r="H40" s="147"/>
      <c r="I40" s="232"/>
      <c r="J40" s="243" t="str">
        <f t="shared" si="7"/>
        <v/>
      </c>
      <c r="K40" s="222" t="str">
        <f t="shared" si="8"/>
        <v/>
      </c>
      <c r="L40" s="222" t="str">
        <f t="shared" si="9"/>
        <v/>
      </c>
      <c r="M40" s="222" t="str">
        <f t="shared" si="10"/>
        <v/>
      </c>
      <c r="N40" s="222" t="str">
        <f t="shared" si="11"/>
        <v/>
      </c>
      <c r="O40" s="222" t="str">
        <f t="shared" si="12"/>
        <v/>
      </c>
      <c r="P40" s="234" t="str">
        <f t="shared" si="13"/>
        <v/>
      </c>
      <c r="Q40" s="234"/>
      <c r="IQ40" s="222"/>
      <c r="IR40" s="222"/>
      <c r="IS40" s="226"/>
      <c r="IT40" s="222"/>
      <c r="IU40" s="222"/>
    </row>
    <row r="41" spans="1:255">
      <c r="A41" s="831"/>
      <c r="B41" s="124"/>
      <c r="C41" s="125"/>
      <c r="D41" s="126"/>
      <c r="E41" s="126"/>
      <c r="F41" s="126"/>
      <c r="G41" s="126"/>
      <c r="H41" s="146"/>
      <c r="J41" s="243" t="str">
        <f t="shared" si="7"/>
        <v/>
      </c>
      <c r="K41" s="222" t="str">
        <f t="shared" si="8"/>
        <v/>
      </c>
      <c r="L41" s="222" t="str">
        <f t="shared" si="9"/>
        <v/>
      </c>
      <c r="M41" s="222" t="str">
        <f t="shared" si="10"/>
        <v/>
      </c>
      <c r="N41" s="222" t="str">
        <f t="shared" si="11"/>
        <v/>
      </c>
      <c r="O41" s="222" t="str">
        <f t="shared" si="12"/>
        <v/>
      </c>
      <c r="P41" s="238" t="str">
        <f t="shared" si="13"/>
        <v/>
      </c>
    </row>
    <row r="42" spans="1:255" s="210" customFormat="1">
      <c r="A42" s="831"/>
      <c r="B42" s="127"/>
      <c r="C42" s="128"/>
      <c r="D42" s="129"/>
      <c r="E42" s="129"/>
      <c r="F42" s="129"/>
      <c r="G42" s="129"/>
      <c r="H42" s="147"/>
      <c r="I42" s="232"/>
      <c r="J42" s="243" t="str">
        <f t="shared" si="7"/>
        <v/>
      </c>
      <c r="K42" s="222" t="str">
        <f t="shared" si="8"/>
        <v/>
      </c>
      <c r="L42" s="222" t="str">
        <f t="shared" si="9"/>
        <v/>
      </c>
      <c r="M42" s="222" t="str">
        <f t="shared" si="10"/>
        <v/>
      </c>
      <c r="N42" s="222" t="str">
        <f t="shared" si="11"/>
        <v/>
      </c>
      <c r="O42" s="222" t="str">
        <f t="shared" si="12"/>
        <v/>
      </c>
      <c r="P42" s="234" t="str">
        <f t="shared" si="13"/>
        <v/>
      </c>
      <c r="Q42" s="234"/>
      <c r="IQ42" s="222"/>
      <c r="IR42" s="222"/>
      <c r="IS42" s="226"/>
      <c r="IT42" s="222"/>
      <c r="IU42" s="222"/>
    </row>
    <row r="43" spans="1:255" s="210" customFormat="1">
      <c r="A43" s="831"/>
      <c r="B43" s="127"/>
      <c r="C43" s="128"/>
      <c r="D43" s="129"/>
      <c r="E43" s="129"/>
      <c r="F43" s="129"/>
      <c r="G43" s="129"/>
      <c r="H43" s="147"/>
      <c r="I43" s="232"/>
      <c r="J43" s="243" t="str">
        <f t="shared" si="7"/>
        <v/>
      </c>
      <c r="K43" s="222" t="str">
        <f t="shared" si="8"/>
        <v/>
      </c>
      <c r="L43" s="222" t="str">
        <f t="shared" si="9"/>
        <v/>
      </c>
      <c r="M43" s="222" t="str">
        <f t="shared" si="10"/>
        <v/>
      </c>
      <c r="N43" s="222" t="str">
        <f t="shared" si="11"/>
        <v/>
      </c>
      <c r="O43" s="222" t="str">
        <f t="shared" si="12"/>
        <v/>
      </c>
      <c r="P43" s="234" t="str">
        <f t="shared" si="13"/>
        <v/>
      </c>
      <c r="Q43" s="234"/>
      <c r="IQ43" s="222"/>
      <c r="IR43" s="222"/>
      <c r="IS43" s="226"/>
      <c r="IT43" s="222"/>
      <c r="IU43" s="222"/>
    </row>
    <row r="44" spans="1:255" s="210" customFormat="1">
      <c r="A44" s="831"/>
      <c r="B44" s="127"/>
      <c r="C44" s="128"/>
      <c r="D44" s="129"/>
      <c r="E44" s="129"/>
      <c r="F44" s="129"/>
      <c r="G44" s="129"/>
      <c r="H44" s="147"/>
      <c r="I44" s="232"/>
      <c r="J44" s="243" t="str">
        <f t="shared" si="7"/>
        <v/>
      </c>
      <c r="K44" s="222" t="str">
        <f t="shared" si="8"/>
        <v/>
      </c>
      <c r="L44" s="222" t="str">
        <f t="shared" si="9"/>
        <v/>
      </c>
      <c r="M44" s="222" t="str">
        <f t="shared" si="10"/>
        <v/>
      </c>
      <c r="N44" s="222" t="str">
        <f t="shared" si="11"/>
        <v/>
      </c>
      <c r="O44" s="222" t="str">
        <f t="shared" si="12"/>
        <v/>
      </c>
      <c r="P44" s="234" t="str">
        <f t="shared" si="13"/>
        <v/>
      </c>
      <c r="Q44" s="234"/>
      <c r="IQ44" s="222"/>
      <c r="IR44" s="222"/>
      <c r="IS44" s="226"/>
      <c r="IT44" s="222"/>
      <c r="IU44" s="222"/>
    </row>
    <row r="45" spans="1:255" s="210" customFormat="1">
      <c r="A45" s="831"/>
      <c r="B45" s="127"/>
      <c r="C45" s="128"/>
      <c r="D45" s="129"/>
      <c r="E45" s="129"/>
      <c r="F45" s="129"/>
      <c r="G45" s="129"/>
      <c r="H45" s="147"/>
      <c r="I45" s="232"/>
      <c r="J45" s="243" t="str">
        <f t="shared" si="7"/>
        <v/>
      </c>
      <c r="K45" s="222" t="str">
        <f t="shared" si="8"/>
        <v/>
      </c>
      <c r="L45" s="222" t="str">
        <f t="shared" si="9"/>
        <v/>
      </c>
      <c r="M45" s="222" t="str">
        <f t="shared" si="10"/>
        <v/>
      </c>
      <c r="N45" s="222" t="str">
        <f t="shared" si="11"/>
        <v/>
      </c>
      <c r="O45" s="222" t="str">
        <f t="shared" si="12"/>
        <v/>
      </c>
      <c r="P45" s="234" t="str">
        <f t="shared" si="13"/>
        <v/>
      </c>
      <c r="Q45" s="234"/>
      <c r="IQ45" s="222"/>
      <c r="IR45" s="222"/>
      <c r="IS45" s="226"/>
      <c r="IT45" s="222"/>
      <c r="IU45" s="222"/>
    </row>
    <row r="46" spans="1:255" s="210" customFormat="1">
      <c r="A46" s="831"/>
      <c r="B46" s="127"/>
      <c r="C46" s="128"/>
      <c r="D46" s="129"/>
      <c r="E46" s="129"/>
      <c r="F46" s="129"/>
      <c r="G46" s="129"/>
      <c r="H46" s="147"/>
      <c r="I46" s="232"/>
      <c r="J46" s="243" t="str">
        <f t="shared" si="7"/>
        <v/>
      </c>
      <c r="K46" s="222" t="str">
        <f t="shared" si="8"/>
        <v/>
      </c>
      <c r="L46" s="222" t="str">
        <f t="shared" si="9"/>
        <v/>
      </c>
      <c r="M46" s="222" t="str">
        <f t="shared" si="10"/>
        <v/>
      </c>
      <c r="N46" s="222" t="str">
        <f t="shared" si="11"/>
        <v/>
      </c>
      <c r="O46" s="222" t="str">
        <f t="shared" si="12"/>
        <v/>
      </c>
      <c r="P46" s="234" t="str">
        <f t="shared" si="13"/>
        <v/>
      </c>
      <c r="Q46" s="234"/>
      <c r="IQ46" s="222"/>
      <c r="IR46" s="222"/>
      <c r="IS46" s="226"/>
      <c r="IT46" s="222"/>
      <c r="IU46" s="222"/>
    </row>
    <row r="47" spans="1:255" s="210" customFormat="1">
      <c r="A47" s="831"/>
      <c r="B47" s="127"/>
      <c r="C47" s="128"/>
      <c r="D47" s="129"/>
      <c r="E47" s="129"/>
      <c r="F47" s="129"/>
      <c r="G47" s="129"/>
      <c r="H47" s="147"/>
      <c r="I47" s="232"/>
      <c r="J47" s="243" t="str">
        <f t="shared" si="7"/>
        <v/>
      </c>
      <c r="K47" s="222" t="str">
        <f t="shared" si="8"/>
        <v/>
      </c>
      <c r="L47" s="222" t="str">
        <f t="shared" si="9"/>
        <v/>
      </c>
      <c r="M47" s="222" t="str">
        <f t="shared" si="10"/>
        <v/>
      </c>
      <c r="N47" s="222" t="str">
        <f t="shared" si="11"/>
        <v/>
      </c>
      <c r="O47" s="222" t="str">
        <f t="shared" si="12"/>
        <v/>
      </c>
      <c r="P47" s="234" t="str">
        <f t="shared" si="13"/>
        <v/>
      </c>
      <c r="Q47" s="234"/>
      <c r="IQ47" s="222"/>
      <c r="IR47" s="222"/>
      <c r="IS47" s="226"/>
      <c r="IT47" s="222"/>
      <c r="IU47" s="222"/>
    </row>
    <row r="48" spans="1:255" s="210" customFormat="1">
      <c r="A48" s="831"/>
      <c r="B48" s="127"/>
      <c r="C48" s="128"/>
      <c r="D48" s="129"/>
      <c r="E48" s="129"/>
      <c r="F48" s="129"/>
      <c r="G48" s="129"/>
      <c r="H48" s="147"/>
      <c r="I48" s="232"/>
      <c r="J48" s="243" t="str">
        <f t="shared" si="7"/>
        <v/>
      </c>
      <c r="K48" s="222" t="str">
        <f t="shared" si="8"/>
        <v/>
      </c>
      <c r="L48" s="222" t="str">
        <f t="shared" si="9"/>
        <v/>
      </c>
      <c r="M48" s="222" t="str">
        <f t="shared" si="10"/>
        <v/>
      </c>
      <c r="N48" s="222" t="str">
        <f t="shared" si="11"/>
        <v/>
      </c>
      <c r="O48" s="222" t="str">
        <f t="shared" si="12"/>
        <v/>
      </c>
      <c r="P48" s="234" t="str">
        <f t="shared" si="13"/>
        <v/>
      </c>
      <c r="Q48" s="234"/>
      <c r="IQ48" s="222"/>
      <c r="IR48" s="222"/>
      <c r="IS48" s="226"/>
      <c r="IT48" s="222"/>
      <c r="IU48" s="222"/>
    </row>
    <row r="49" spans="1:255" s="210" customFormat="1">
      <c r="A49" s="831"/>
      <c r="B49" s="127"/>
      <c r="C49" s="128"/>
      <c r="D49" s="129"/>
      <c r="E49" s="129"/>
      <c r="F49" s="129"/>
      <c r="G49" s="129"/>
      <c r="H49" s="147"/>
      <c r="I49" s="232"/>
      <c r="J49" s="243" t="str">
        <f t="shared" si="7"/>
        <v/>
      </c>
      <c r="K49" s="222" t="str">
        <f t="shared" si="8"/>
        <v/>
      </c>
      <c r="L49" s="222" t="str">
        <f t="shared" si="9"/>
        <v/>
      </c>
      <c r="M49" s="222" t="str">
        <f t="shared" si="10"/>
        <v/>
      </c>
      <c r="N49" s="222" t="str">
        <f t="shared" si="11"/>
        <v/>
      </c>
      <c r="O49" s="222" t="str">
        <f t="shared" si="12"/>
        <v/>
      </c>
      <c r="P49" s="234" t="str">
        <f t="shared" si="13"/>
        <v/>
      </c>
      <c r="Q49" s="234"/>
      <c r="IQ49" s="222"/>
      <c r="IR49" s="222"/>
      <c r="IS49" s="226"/>
      <c r="IT49" s="222"/>
      <c r="IU49" s="222"/>
    </row>
    <row r="50" spans="1:255" s="210" customFormat="1">
      <c r="A50" s="831"/>
      <c r="B50" s="127"/>
      <c r="C50" s="128"/>
      <c r="D50" s="129"/>
      <c r="E50" s="129"/>
      <c r="F50" s="129"/>
      <c r="G50" s="129"/>
      <c r="H50" s="147"/>
      <c r="I50" s="232"/>
      <c r="J50" s="243" t="str">
        <f t="shared" si="7"/>
        <v/>
      </c>
      <c r="K50" s="222" t="str">
        <f t="shared" si="8"/>
        <v/>
      </c>
      <c r="L50" s="222" t="str">
        <f t="shared" si="9"/>
        <v/>
      </c>
      <c r="M50" s="222" t="str">
        <f t="shared" si="10"/>
        <v/>
      </c>
      <c r="N50" s="222" t="str">
        <f t="shared" si="11"/>
        <v/>
      </c>
      <c r="O50" s="222" t="str">
        <f t="shared" si="12"/>
        <v/>
      </c>
      <c r="P50" s="234" t="str">
        <f t="shared" si="13"/>
        <v/>
      </c>
      <c r="Q50" s="234"/>
      <c r="IQ50" s="222"/>
      <c r="IR50" s="222"/>
      <c r="IS50" s="226"/>
      <c r="IT50" s="222"/>
      <c r="IU50" s="222"/>
    </row>
    <row r="51" spans="1:255" s="210" customFormat="1">
      <c r="A51" s="831"/>
      <c r="B51" s="127"/>
      <c r="C51" s="128"/>
      <c r="D51" s="129"/>
      <c r="E51" s="129"/>
      <c r="F51" s="129"/>
      <c r="G51" s="129"/>
      <c r="H51" s="147"/>
      <c r="I51" s="232"/>
      <c r="J51" s="243" t="str">
        <f t="shared" si="7"/>
        <v/>
      </c>
      <c r="K51" s="222" t="str">
        <f t="shared" si="8"/>
        <v/>
      </c>
      <c r="L51" s="222" t="str">
        <f t="shared" si="9"/>
        <v/>
      </c>
      <c r="M51" s="222" t="str">
        <f t="shared" si="10"/>
        <v/>
      </c>
      <c r="N51" s="222" t="str">
        <f t="shared" si="11"/>
        <v/>
      </c>
      <c r="O51" s="222" t="str">
        <f t="shared" si="12"/>
        <v/>
      </c>
      <c r="P51" s="234" t="str">
        <f t="shared" si="13"/>
        <v/>
      </c>
      <c r="Q51" s="234"/>
      <c r="IQ51" s="222"/>
      <c r="IR51" s="222"/>
      <c r="IS51" s="226"/>
      <c r="IT51" s="222"/>
      <c r="IU51" s="222"/>
    </row>
    <row r="52" spans="1:255" s="210" customFormat="1">
      <c r="A52" s="831"/>
      <c r="B52" s="127"/>
      <c r="C52" s="128"/>
      <c r="D52" s="129"/>
      <c r="E52" s="129"/>
      <c r="F52" s="129"/>
      <c r="G52" s="129"/>
      <c r="H52" s="147"/>
      <c r="I52" s="232"/>
      <c r="J52" s="243" t="str">
        <f t="shared" si="7"/>
        <v/>
      </c>
      <c r="K52" s="222" t="str">
        <f t="shared" si="8"/>
        <v/>
      </c>
      <c r="L52" s="222" t="str">
        <f t="shared" si="9"/>
        <v/>
      </c>
      <c r="M52" s="222" t="str">
        <f t="shared" si="10"/>
        <v/>
      </c>
      <c r="N52" s="222" t="str">
        <f t="shared" si="11"/>
        <v/>
      </c>
      <c r="O52" s="222" t="str">
        <f t="shared" si="12"/>
        <v/>
      </c>
      <c r="P52" s="234" t="str">
        <f t="shared" si="13"/>
        <v/>
      </c>
      <c r="Q52" s="234"/>
      <c r="IQ52" s="222"/>
      <c r="IR52" s="222"/>
      <c r="IS52" s="226"/>
      <c r="IT52" s="222"/>
      <c r="IU52" s="222"/>
    </row>
    <row r="53" spans="1:255" s="210" customFormat="1">
      <c r="A53" s="831"/>
      <c r="B53" s="127"/>
      <c r="C53" s="128"/>
      <c r="D53" s="129"/>
      <c r="E53" s="129"/>
      <c r="F53" s="129"/>
      <c r="G53" s="129"/>
      <c r="H53" s="147"/>
      <c r="I53" s="232"/>
      <c r="J53" s="243" t="str">
        <f t="shared" si="7"/>
        <v/>
      </c>
      <c r="K53" s="222" t="str">
        <f t="shared" si="8"/>
        <v/>
      </c>
      <c r="L53" s="222" t="str">
        <f t="shared" si="9"/>
        <v/>
      </c>
      <c r="M53" s="222" t="str">
        <f t="shared" si="10"/>
        <v/>
      </c>
      <c r="N53" s="222" t="str">
        <f t="shared" si="11"/>
        <v/>
      </c>
      <c r="O53" s="222" t="str">
        <f t="shared" si="12"/>
        <v/>
      </c>
      <c r="P53" s="234" t="str">
        <f t="shared" si="13"/>
        <v/>
      </c>
      <c r="Q53" s="234"/>
      <c r="IQ53" s="222"/>
      <c r="IR53" s="222"/>
      <c r="IS53" s="226"/>
      <c r="IT53" s="222"/>
      <c r="IU53" s="222"/>
    </row>
    <row r="54" spans="1:255" s="210" customFormat="1">
      <c r="A54" s="831"/>
      <c r="B54" s="127"/>
      <c r="C54" s="128"/>
      <c r="D54" s="129"/>
      <c r="E54" s="129"/>
      <c r="F54" s="129"/>
      <c r="G54" s="129"/>
      <c r="H54" s="147"/>
      <c r="I54" s="232"/>
      <c r="J54" s="243" t="str">
        <f t="shared" si="7"/>
        <v/>
      </c>
      <c r="K54" s="222" t="str">
        <f t="shared" si="8"/>
        <v/>
      </c>
      <c r="L54" s="222" t="str">
        <f t="shared" si="9"/>
        <v/>
      </c>
      <c r="M54" s="222" t="str">
        <f t="shared" si="10"/>
        <v/>
      </c>
      <c r="N54" s="222" t="str">
        <f t="shared" si="11"/>
        <v/>
      </c>
      <c r="O54" s="222" t="str">
        <f t="shared" si="12"/>
        <v/>
      </c>
      <c r="P54" s="234" t="str">
        <f t="shared" si="13"/>
        <v/>
      </c>
      <c r="Q54" s="234"/>
      <c r="IQ54" s="222"/>
      <c r="IR54" s="222"/>
      <c r="IS54" s="226"/>
      <c r="IT54" s="222"/>
      <c r="IU54" s="222"/>
    </row>
    <row r="55" spans="1:255" s="210" customFormat="1">
      <c r="A55" s="831"/>
      <c r="B55" s="127"/>
      <c r="C55" s="128"/>
      <c r="D55" s="129"/>
      <c r="E55" s="129"/>
      <c r="F55" s="129"/>
      <c r="G55" s="129"/>
      <c r="H55" s="147"/>
      <c r="I55" s="232"/>
      <c r="J55" s="243" t="str">
        <f t="shared" si="7"/>
        <v/>
      </c>
      <c r="K55" s="222" t="str">
        <f t="shared" si="8"/>
        <v/>
      </c>
      <c r="L55" s="222" t="str">
        <f t="shared" si="9"/>
        <v/>
      </c>
      <c r="M55" s="222" t="str">
        <f t="shared" si="10"/>
        <v/>
      </c>
      <c r="N55" s="222" t="str">
        <f t="shared" si="11"/>
        <v/>
      </c>
      <c r="O55" s="222" t="str">
        <f t="shared" si="12"/>
        <v/>
      </c>
      <c r="P55" s="234" t="str">
        <f t="shared" si="13"/>
        <v/>
      </c>
      <c r="Q55" s="234"/>
      <c r="IQ55" s="222"/>
      <c r="IR55" s="222"/>
      <c r="IS55" s="226"/>
      <c r="IT55" s="222"/>
      <c r="IU55" s="222"/>
    </row>
    <row r="56" spans="1:255" s="210" customFormat="1">
      <c r="A56" s="831"/>
      <c r="B56" s="127"/>
      <c r="C56" s="128"/>
      <c r="D56" s="129"/>
      <c r="E56" s="129"/>
      <c r="F56" s="129"/>
      <c r="G56" s="129"/>
      <c r="H56" s="147"/>
      <c r="I56" s="232"/>
      <c r="J56" s="243" t="str">
        <f t="shared" si="7"/>
        <v/>
      </c>
      <c r="K56" s="222" t="str">
        <f t="shared" si="8"/>
        <v/>
      </c>
      <c r="L56" s="222" t="str">
        <f t="shared" si="9"/>
        <v/>
      </c>
      <c r="M56" s="222" t="str">
        <f t="shared" si="10"/>
        <v/>
      </c>
      <c r="N56" s="222" t="str">
        <f t="shared" si="11"/>
        <v/>
      </c>
      <c r="O56" s="222" t="str">
        <f t="shared" si="12"/>
        <v/>
      </c>
      <c r="P56" s="234" t="str">
        <f t="shared" si="13"/>
        <v/>
      </c>
      <c r="Q56" s="234"/>
      <c r="IQ56" s="222"/>
      <c r="IR56" s="222"/>
      <c r="IS56" s="226"/>
      <c r="IT56" s="222"/>
      <c r="IU56" s="222"/>
    </row>
    <row r="57" spans="1:255" s="210" customFormat="1">
      <c r="A57" s="831"/>
      <c r="B57" s="127"/>
      <c r="C57" s="128"/>
      <c r="D57" s="129"/>
      <c r="E57" s="129"/>
      <c r="F57" s="129"/>
      <c r="G57" s="129"/>
      <c r="H57" s="147"/>
      <c r="I57" s="232"/>
      <c r="J57" s="243" t="str">
        <f t="shared" si="7"/>
        <v/>
      </c>
      <c r="K57" s="222" t="str">
        <f t="shared" si="8"/>
        <v/>
      </c>
      <c r="L57" s="222" t="str">
        <f t="shared" si="9"/>
        <v/>
      </c>
      <c r="M57" s="222" t="str">
        <f t="shared" si="10"/>
        <v/>
      </c>
      <c r="N57" s="222" t="str">
        <f t="shared" si="11"/>
        <v/>
      </c>
      <c r="O57" s="222" t="str">
        <f t="shared" si="12"/>
        <v/>
      </c>
      <c r="P57" s="234" t="str">
        <f t="shared" si="13"/>
        <v/>
      </c>
      <c r="Q57" s="234"/>
      <c r="IQ57" s="222"/>
      <c r="IR57" s="222"/>
      <c r="IS57" s="226"/>
      <c r="IT57" s="222"/>
      <c r="IU57" s="222"/>
    </row>
    <row r="58" spans="1:255" s="210" customFormat="1">
      <c r="A58" s="831"/>
      <c r="B58" s="127"/>
      <c r="C58" s="128"/>
      <c r="D58" s="129"/>
      <c r="E58" s="129"/>
      <c r="F58" s="129"/>
      <c r="G58" s="129"/>
      <c r="H58" s="147"/>
      <c r="I58" s="232"/>
      <c r="J58" s="243" t="str">
        <f t="shared" si="7"/>
        <v/>
      </c>
      <c r="K58" s="222" t="str">
        <f t="shared" si="8"/>
        <v/>
      </c>
      <c r="L58" s="222" t="str">
        <f t="shared" si="9"/>
        <v/>
      </c>
      <c r="M58" s="222" t="str">
        <f t="shared" si="10"/>
        <v/>
      </c>
      <c r="N58" s="222" t="str">
        <f t="shared" si="11"/>
        <v/>
      </c>
      <c r="O58" s="222" t="str">
        <f t="shared" si="12"/>
        <v/>
      </c>
      <c r="P58" s="234" t="str">
        <f t="shared" si="13"/>
        <v/>
      </c>
      <c r="Q58" s="234"/>
      <c r="IQ58" s="222"/>
      <c r="IR58" s="222"/>
      <c r="IS58" s="226"/>
      <c r="IT58" s="222"/>
      <c r="IU58" s="222"/>
    </row>
    <row r="59" spans="1:255" s="210" customFormat="1">
      <c r="A59" s="831"/>
      <c r="B59" s="127"/>
      <c r="C59" s="128"/>
      <c r="D59" s="129"/>
      <c r="E59" s="129"/>
      <c r="F59" s="129"/>
      <c r="G59" s="129"/>
      <c r="H59" s="147"/>
      <c r="I59" s="232"/>
      <c r="J59" s="243" t="str">
        <f t="shared" si="7"/>
        <v/>
      </c>
      <c r="K59" s="222" t="str">
        <f t="shared" si="8"/>
        <v/>
      </c>
      <c r="L59" s="222" t="str">
        <f t="shared" si="9"/>
        <v/>
      </c>
      <c r="M59" s="222" t="str">
        <f t="shared" si="10"/>
        <v/>
      </c>
      <c r="N59" s="222" t="str">
        <f t="shared" si="11"/>
        <v/>
      </c>
      <c r="O59" s="222" t="str">
        <f t="shared" si="12"/>
        <v/>
      </c>
      <c r="P59" s="234" t="str">
        <f t="shared" si="13"/>
        <v/>
      </c>
      <c r="Q59" s="234"/>
      <c r="IQ59" s="222"/>
      <c r="IR59" s="222"/>
      <c r="IS59" s="226"/>
      <c r="IT59" s="222"/>
      <c r="IU59" s="222"/>
    </row>
    <row r="60" spans="1:255" s="210" customFormat="1">
      <c r="A60" s="831"/>
      <c r="B60" s="127"/>
      <c r="C60" s="128"/>
      <c r="D60" s="129"/>
      <c r="E60" s="129"/>
      <c r="F60" s="129"/>
      <c r="G60" s="129"/>
      <c r="H60" s="147"/>
      <c r="I60" s="232"/>
      <c r="J60" s="243" t="str">
        <f t="shared" si="7"/>
        <v/>
      </c>
      <c r="K60" s="222" t="str">
        <f t="shared" si="8"/>
        <v/>
      </c>
      <c r="L60" s="222" t="str">
        <f t="shared" si="9"/>
        <v/>
      </c>
      <c r="M60" s="222" t="str">
        <f t="shared" si="10"/>
        <v/>
      </c>
      <c r="N60" s="222" t="str">
        <f t="shared" si="11"/>
        <v/>
      </c>
      <c r="O60" s="222" t="str">
        <f t="shared" si="12"/>
        <v/>
      </c>
      <c r="P60" s="234" t="str">
        <f t="shared" si="13"/>
        <v/>
      </c>
      <c r="Q60" s="234"/>
      <c r="IQ60" s="222"/>
      <c r="IR60" s="222"/>
      <c r="IS60" s="226"/>
      <c r="IT60" s="222"/>
      <c r="IU60" s="222"/>
    </row>
    <row r="61" spans="1:255" s="210" customFormat="1">
      <c r="A61" s="831"/>
      <c r="B61" s="127"/>
      <c r="C61" s="128"/>
      <c r="D61" s="129"/>
      <c r="E61" s="129"/>
      <c r="F61" s="129"/>
      <c r="G61" s="129"/>
      <c r="H61" s="147"/>
      <c r="I61" s="232"/>
      <c r="J61" s="243" t="str">
        <f t="shared" si="7"/>
        <v/>
      </c>
      <c r="K61" s="222" t="str">
        <f t="shared" si="8"/>
        <v/>
      </c>
      <c r="L61" s="222" t="str">
        <f t="shared" si="9"/>
        <v/>
      </c>
      <c r="M61" s="222" t="str">
        <f t="shared" si="10"/>
        <v/>
      </c>
      <c r="N61" s="222" t="str">
        <f t="shared" si="11"/>
        <v/>
      </c>
      <c r="O61" s="222" t="str">
        <f t="shared" si="12"/>
        <v/>
      </c>
      <c r="P61" s="234" t="str">
        <f t="shared" si="13"/>
        <v/>
      </c>
      <c r="Q61" s="234"/>
      <c r="IQ61" s="222"/>
      <c r="IR61" s="222"/>
      <c r="IS61" s="226"/>
      <c r="IT61" s="222"/>
      <c r="IU61" s="222"/>
    </row>
    <row r="62" spans="1:255" s="210" customFormat="1">
      <c r="A62" s="831"/>
      <c r="B62" s="127"/>
      <c r="C62" s="128"/>
      <c r="D62" s="129"/>
      <c r="E62" s="129"/>
      <c r="F62" s="129"/>
      <c r="G62" s="129"/>
      <c r="H62" s="147"/>
      <c r="I62" s="232"/>
      <c r="J62" s="243" t="str">
        <f t="shared" si="7"/>
        <v/>
      </c>
      <c r="K62" s="222" t="str">
        <f t="shared" si="8"/>
        <v/>
      </c>
      <c r="L62" s="222" t="str">
        <f t="shared" si="9"/>
        <v/>
      </c>
      <c r="M62" s="222" t="str">
        <f t="shared" si="10"/>
        <v/>
      </c>
      <c r="N62" s="222" t="str">
        <f t="shared" si="11"/>
        <v/>
      </c>
      <c r="O62" s="222" t="str">
        <f t="shared" si="12"/>
        <v/>
      </c>
      <c r="P62" s="234" t="str">
        <f t="shared" si="13"/>
        <v/>
      </c>
      <c r="Q62" s="234"/>
      <c r="IQ62" s="222"/>
      <c r="IR62" s="222"/>
      <c r="IS62" s="226"/>
      <c r="IT62" s="222"/>
      <c r="IU62" s="222"/>
    </row>
    <row r="63" spans="1:255" s="210" customFormat="1">
      <c r="A63" s="831"/>
      <c r="B63" s="127"/>
      <c r="C63" s="128"/>
      <c r="D63" s="129"/>
      <c r="E63" s="129"/>
      <c r="F63" s="129"/>
      <c r="G63" s="129"/>
      <c r="H63" s="147"/>
      <c r="I63" s="232"/>
      <c r="J63" s="243" t="str">
        <f t="shared" si="7"/>
        <v/>
      </c>
      <c r="K63" s="222" t="str">
        <f t="shared" si="8"/>
        <v/>
      </c>
      <c r="L63" s="222" t="str">
        <f t="shared" si="9"/>
        <v/>
      </c>
      <c r="M63" s="222" t="str">
        <f t="shared" si="10"/>
        <v/>
      </c>
      <c r="N63" s="222" t="str">
        <f t="shared" si="11"/>
        <v/>
      </c>
      <c r="O63" s="222" t="str">
        <f t="shared" si="12"/>
        <v/>
      </c>
      <c r="P63" s="234" t="str">
        <f t="shared" si="13"/>
        <v/>
      </c>
      <c r="Q63" s="234"/>
      <c r="IQ63" s="222"/>
      <c r="IR63" s="222"/>
      <c r="IS63" s="226"/>
      <c r="IT63" s="222"/>
      <c r="IU63" s="222"/>
    </row>
    <row r="64" spans="1:255" s="210" customFormat="1">
      <c r="A64" s="831"/>
      <c r="B64" s="127"/>
      <c r="C64" s="128"/>
      <c r="D64" s="129"/>
      <c r="E64" s="129"/>
      <c r="F64" s="129"/>
      <c r="G64" s="129"/>
      <c r="H64" s="147"/>
      <c r="I64" s="232"/>
      <c r="J64" s="243" t="str">
        <f t="shared" si="7"/>
        <v/>
      </c>
      <c r="K64" s="222" t="str">
        <f t="shared" si="8"/>
        <v/>
      </c>
      <c r="L64" s="222" t="str">
        <f t="shared" si="9"/>
        <v/>
      </c>
      <c r="M64" s="222" t="str">
        <f t="shared" si="10"/>
        <v/>
      </c>
      <c r="N64" s="222" t="str">
        <f t="shared" si="11"/>
        <v/>
      </c>
      <c r="O64" s="222" t="str">
        <f t="shared" si="12"/>
        <v/>
      </c>
      <c r="P64" s="234" t="str">
        <f t="shared" si="13"/>
        <v/>
      </c>
      <c r="Q64" s="234"/>
      <c r="IQ64" s="222"/>
      <c r="IR64" s="222"/>
      <c r="IS64" s="226"/>
      <c r="IT64" s="222"/>
      <c r="IU64" s="222"/>
    </row>
    <row r="65" spans="1:255" s="210" customFormat="1">
      <c r="A65" s="831"/>
      <c r="B65" s="127"/>
      <c r="C65" s="128"/>
      <c r="D65" s="129"/>
      <c r="E65" s="129"/>
      <c r="F65" s="129"/>
      <c r="G65" s="129"/>
      <c r="H65" s="147"/>
      <c r="I65" s="232"/>
      <c r="J65" s="243" t="str">
        <f t="shared" si="7"/>
        <v/>
      </c>
      <c r="K65" s="222" t="str">
        <f t="shared" si="8"/>
        <v/>
      </c>
      <c r="L65" s="222" t="str">
        <f t="shared" si="9"/>
        <v/>
      </c>
      <c r="M65" s="222" t="str">
        <f t="shared" si="10"/>
        <v/>
      </c>
      <c r="N65" s="222" t="str">
        <f t="shared" si="11"/>
        <v/>
      </c>
      <c r="O65" s="222" t="str">
        <f t="shared" si="12"/>
        <v/>
      </c>
      <c r="P65" s="234" t="str">
        <f t="shared" si="13"/>
        <v/>
      </c>
      <c r="Q65" s="234"/>
      <c r="IQ65" s="222"/>
      <c r="IR65" s="222"/>
      <c r="IS65" s="226"/>
      <c r="IT65" s="222"/>
      <c r="IU65" s="222"/>
    </row>
    <row r="66" spans="1:255" s="210" customFormat="1">
      <c r="A66" s="831"/>
      <c r="B66" s="127"/>
      <c r="C66" s="128"/>
      <c r="D66" s="129"/>
      <c r="E66" s="129"/>
      <c r="F66" s="129"/>
      <c r="G66" s="129"/>
      <c r="H66" s="147"/>
      <c r="I66" s="232"/>
      <c r="J66" s="243" t="str">
        <f t="shared" si="7"/>
        <v/>
      </c>
      <c r="K66" s="222" t="str">
        <f t="shared" si="8"/>
        <v/>
      </c>
      <c r="L66" s="222" t="str">
        <f t="shared" si="9"/>
        <v/>
      </c>
      <c r="M66" s="222" t="str">
        <f t="shared" si="10"/>
        <v/>
      </c>
      <c r="N66" s="222" t="str">
        <f t="shared" si="11"/>
        <v/>
      </c>
      <c r="O66" s="222" t="str">
        <f t="shared" si="12"/>
        <v/>
      </c>
      <c r="P66" s="234" t="str">
        <f t="shared" si="13"/>
        <v/>
      </c>
      <c r="Q66" s="234"/>
      <c r="IQ66" s="222"/>
      <c r="IR66" s="222"/>
      <c r="IS66" s="226"/>
      <c r="IT66" s="222"/>
      <c r="IU66" s="222"/>
    </row>
    <row r="67" spans="1:255" s="210" customFormat="1">
      <c r="A67" s="831"/>
      <c r="B67" s="127"/>
      <c r="C67" s="128"/>
      <c r="D67" s="129"/>
      <c r="E67" s="129"/>
      <c r="F67" s="129"/>
      <c r="G67" s="129"/>
      <c r="H67" s="147"/>
      <c r="I67" s="232"/>
      <c r="J67" s="243" t="str">
        <f t="shared" si="7"/>
        <v/>
      </c>
      <c r="K67" s="222" t="str">
        <f t="shared" si="8"/>
        <v/>
      </c>
      <c r="L67" s="222" t="str">
        <f t="shared" si="9"/>
        <v/>
      </c>
      <c r="M67" s="222" t="str">
        <f t="shared" si="10"/>
        <v/>
      </c>
      <c r="N67" s="222" t="str">
        <f t="shared" si="11"/>
        <v/>
      </c>
      <c r="O67" s="222" t="str">
        <f t="shared" si="12"/>
        <v/>
      </c>
      <c r="P67" s="234" t="str">
        <f t="shared" si="13"/>
        <v/>
      </c>
      <c r="Q67" s="234"/>
      <c r="IQ67" s="222"/>
      <c r="IR67" s="222"/>
      <c r="IS67" s="226"/>
      <c r="IT67" s="222"/>
      <c r="IU67" s="222"/>
    </row>
    <row r="68" spans="1:255" s="210" customFormat="1">
      <c r="A68" s="831"/>
      <c r="B68" s="127"/>
      <c r="C68" s="128"/>
      <c r="D68" s="129"/>
      <c r="E68" s="129"/>
      <c r="F68" s="129"/>
      <c r="G68" s="129"/>
      <c r="H68" s="147"/>
      <c r="I68" s="232"/>
      <c r="J68" s="243" t="str">
        <f t="shared" si="7"/>
        <v/>
      </c>
      <c r="K68" s="222" t="str">
        <f t="shared" si="8"/>
        <v/>
      </c>
      <c r="L68" s="222" t="str">
        <f t="shared" si="9"/>
        <v/>
      </c>
      <c r="M68" s="222" t="str">
        <f t="shared" si="10"/>
        <v/>
      </c>
      <c r="N68" s="222" t="str">
        <f t="shared" si="11"/>
        <v/>
      </c>
      <c r="O68" s="222" t="str">
        <f t="shared" si="12"/>
        <v/>
      </c>
      <c r="P68" s="234" t="str">
        <f t="shared" si="13"/>
        <v/>
      </c>
      <c r="Q68" s="234"/>
      <c r="IQ68" s="222"/>
      <c r="IR68" s="222"/>
      <c r="IS68" s="226"/>
      <c r="IT68" s="222"/>
      <c r="IU68" s="222"/>
    </row>
    <row r="69" spans="1:255" s="210" customFormat="1">
      <c r="A69" s="831"/>
      <c r="B69" s="127"/>
      <c r="C69" s="128"/>
      <c r="D69" s="129"/>
      <c r="E69" s="129"/>
      <c r="F69" s="129"/>
      <c r="G69" s="129"/>
      <c r="H69" s="147"/>
      <c r="I69" s="232"/>
      <c r="J69" s="243" t="str">
        <f t="shared" si="7"/>
        <v/>
      </c>
      <c r="K69" s="222" t="str">
        <f t="shared" si="8"/>
        <v/>
      </c>
      <c r="L69" s="222" t="str">
        <f t="shared" si="9"/>
        <v/>
      </c>
      <c r="M69" s="222" t="str">
        <f t="shared" si="10"/>
        <v/>
      </c>
      <c r="N69" s="222" t="str">
        <f t="shared" si="11"/>
        <v/>
      </c>
      <c r="O69" s="222" t="str">
        <f t="shared" si="12"/>
        <v/>
      </c>
      <c r="P69" s="234" t="str">
        <f t="shared" si="13"/>
        <v/>
      </c>
      <c r="Q69" s="234"/>
      <c r="IQ69" s="222"/>
      <c r="IR69" s="222"/>
      <c r="IS69" s="226"/>
      <c r="IT69" s="222"/>
      <c r="IU69" s="222"/>
    </row>
    <row r="70" spans="1:255" s="210" customFormat="1">
      <c r="A70" s="831"/>
      <c r="B70" s="127"/>
      <c r="C70" s="128"/>
      <c r="D70" s="129"/>
      <c r="E70" s="129"/>
      <c r="F70" s="129"/>
      <c r="G70" s="129"/>
      <c r="H70" s="147"/>
      <c r="I70" s="232"/>
      <c r="J70" s="243" t="str">
        <f t="shared" ref="J70:J98" si="14">IF(AND(K70="",L70="",M70="",N70="",O70="",P70=""),"",K70 &amp; "|" &amp; L70 &amp; "|" &amp; M70 &amp; "|" &amp; N70 &amp; "|" &amp; O70 &amp; "|" &amp; P70)</f>
        <v/>
      </c>
      <c r="K70" s="222" t="str">
        <f t="shared" ref="K70:K98" si="15">IF(ISERROR(VALUE(SUBSTITUTE(1&amp;C70&amp;D70&amp;E70&amp;F70&amp;G70,",",""))),"недопустимое значение в этой строке","")</f>
        <v/>
      </c>
      <c r="L70" s="222" t="str">
        <f t="shared" ref="L70:L98" si="16">IF(C70="","",IF(ISTEXT(C70),"",IF(AND(C70&gt;GodSegodni-50,C70&lt;=GodSegodni),"","Год ввода в эксплуатацию вне интервала допустимых значений")))</f>
        <v/>
      </c>
      <c r="M70" s="222" t="str">
        <f t="shared" ref="M70:M98" si="17">IF(ISERROR(D70-1),"",IF(D70&lt;=24,"","часов в сутки больше, чем 24)"))</f>
        <v/>
      </c>
      <c r="N70" s="222" t="str">
        <f t="shared" ref="N70:N98" si="18">IF(ISERROR(E70-F70),"",IF(E70&gt;=F70,"","из них с контрастом больше, чем всего)"))</f>
        <v/>
      </c>
      <c r="O70" s="222" t="str">
        <f t="shared" ref="O70:O98" si="19">IF(ISERROR(G70-1),"",IF(G70&lt;=366,"","Число дней простоя больше, чем год)"))</f>
        <v/>
      </c>
      <c r="P70" s="234" t="str">
        <f t="shared" ref="P70:P98" si="20">IF(ROUND(SUM($C70:$H70),0)=SUM($C70:$H70),"","не все числа в строке целые")</f>
        <v/>
      </c>
      <c r="Q70" s="234"/>
      <c r="IQ70" s="222"/>
      <c r="IR70" s="222"/>
      <c r="IS70" s="226"/>
      <c r="IT70" s="222"/>
      <c r="IU70" s="222"/>
    </row>
    <row r="71" spans="1:255" s="210" customFormat="1">
      <c r="A71" s="831"/>
      <c r="B71" s="127"/>
      <c r="C71" s="128"/>
      <c r="D71" s="129"/>
      <c r="E71" s="129"/>
      <c r="F71" s="129"/>
      <c r="G71" s="129"/>
      <c r="H71" s="147"/>
      <c r="I71" s="232"/>
      <c r="J71" s="243" t="str">
        <f t="shared" si="14"/>
        <v/>
      </c>
      <c r="K71" s="222" t="str">
        <f t="shared" si="15"/>
        <v/>
      </c>
      <c r="L71" s="222" t="str">
        <f t="shared" si="16"/>
        <v/>
      </c>
      <c r="M71" s="222" t="str">
        <f t="shared" si="17"/>
        <v/>
      </c>
      <c r="N71" s="222" t="str">
        <f t="shared" si="18"/>
        <v/>
      </c>
      <c r="O71" s="222" t="str">
        <f t="shared" si="19"/>
        <v/>
      </c>
      <c r="P71" s="234" t="str">
        <f t="shared" si="20"/>
        <v/>
      </c>
      <c r="Q71" s="234"/>
      <c r="IQ71" s="222"/>
      <c r="IR71" s="222"/>
      <c r="IS71" s="226"/>
      <c r="IT71" s="222"/>
      <c r="IU71" s="222"/>
    </row>
    <row r="72" spans="1:255" s="210" customFormat="1">
      <c r="A72" s="831"/>
      <c r="B72" s="127"/>
      <c r="C72" s="128"/>
      <c r="D72" s="129"/>
      <c r="E72" s="129"/>
      <c r="F72" s="129"/>
      <c r="G72" s="129"/>
      <c r="H72" s="147"/>
      <c r="I72" s="232"/>
      <c r="J72" s="243" t="str">
        <f t="shared" si="14"/>
        <v/>
      </c>
      <c r="K72" s="222" t="str">
        <f t="shared" si="15"/>
        <v/>
      </c>
      <c r="L72" s="222" t="str">
        <f t="shared" si="16"/>
        <v/>
      </c>
      <c r="M72" s="222" t="str">
        <f t="shared" si="17"/>
        <v/>
      </c>
      <c r="N72" s="222" t="str">
        <f t="shared" si="18"/>
        <v/>
      </c>
      <c r="O72" s="222" t="str">
        <f t="shared" si="19"/>
        <v/>
      </c>
      <c r="P72" s="234" t="str">
        <f t="shared" si="20"/>
        <v/>
      </c>
      <c r="Q72" s="234"/>
      <c r="IQ72" s="222"/>
      <c r="IR72" s="222"/>
      <c r="IS72" s="226"/>
      <c r="IT72" s="222"/>
      <c r="IU72" s="222"/>
    </row>
    <row r="73" spans="1:255" s="210" customFormat="1">
      <c r="A73" s="831"/>
      <c r="B73" s="127"/>
      <c r="C73" s="128"/>
      <c r="D73" s="129"/>
      <c r="E73" s="129"/>
      <c r="F73" s="129"/>
      <c r="G73" s="129"/>
      <c r="H73" s="147"/>
      <c r="I73" s="232"/>
      <c r="J73" s="243" t="str">
        <f t="shared" si="14"/>
        <v/>
      </c>
      <c r="K73" s="222" t="str">
        <f t="shared" si="15"/>
        <v/>
      </c>
      <c r="L73" s="222" t="str">
        <f t="shared" si="16"/>
        <v/>
      </c>
      <c r="M73" s="222" t="str">
        <f t="shared" si="17"/>
        <v/>
      </c>
      <c r="N73" s="222" t="str">
        <f t="shared" si="18"/>
        <v/>
      </c>
      <c r="O73" s="222" t="str">
        <f t="shared" si="19"/>
        <v/>
      </c>
      <c r="P73" s="234" t="str">
        <f t="shared" si="20"/>
        <v/>
      </c>
      <c r="Q73" s="234"/>
      <c r="IQ73" s="222"/>
      <c r="IR73" s="222"/>
      <c r="IS73" s="226"/>
      <c r="IT73" s="222"/>
      <c r="IU73" s="222"/>
    </row>
    <row r="74" spans="1:255" s="210" customFormat="1">
      <c r="A74" s="831"/>
      <c r="B74" s="127"/>
      <c r="C74" s="128"/>
      <c r="D74" s="129"/>
      <c r="E74" s="129"/>
      <c r="F74" s="129"/>
      <c r="G74" s="129"/>
      <c r="H74" s="147"/>
      <c r="I74" s="232"/>
      <c r="J74" s="243" t="str">
        <f t="shared" si="14"/>
        <v/>
      </c>
      <c r="K74" s="222" t="str">
        <f t="shared" si="15"/>
        <v/>
      </c>
      <c r="L74" s="222" t="str">
        <f t="shared" si="16"/>
        <v/>
      </c>
      <c r="M74" s="222" t="str">
        <f t="shared" si="17"/>
        <v/>
      </c>
      <c r="N74" s="222" t="str">
        <f t="shared" si="18"/>
        <v/>
      </c>
      <c r="O74" s="222" t="str">
        <f t="shared" si="19"/>
        <v/>
      </c>
      <c r="P74" s="234" t="str">
        <f t="shared" si="20"/>
        <v/>
      </c>
      <c r="Q74" s="234"/>
      <c r="IQ74" s="222"/>
      <c r="IR74" s="222"/>
      <c r="IS74" s="226"/>
      <c r="IT74" s="222"/>
      <c r="IU74" s="222"/>
    </row>
    <row r="75" spans="1:255" s="210" customFormat="1">
      <c r="A75" s="831"/>
      <c r="B75" s="127"/>
      <c r="C75" s="128"/>
      <c r="D75" s="129"/>
      <c r="E75" s="129"/>
      <c r="F75" s="129"/>
      <c r="G75" s="129"/>
      <c r="H75" s="147"/>
      <c r="I75" s="232"/>
      <c r="J75" s="243" t="str">
        <f t="shared" si="14"/>
        <v/>
      </c>
      <c r="K75" s="222" t="str">
        <f t="shared" si="15"/>
        <v/>
      </c>
      <c r="L75" s="222" t="str">
        <f t="shared" si="16"/>
        <v/>
      </c>
      <c r="M75" s="222" t="str">
        <f t="shared" si="17"/>
        <v/>
      </c>
      <c r="N75" s="222" t="str">
        <f t="shared" si="18"/>
        <v/>
      </c>
      <c r="O75" s="222" t="str">
        <f t="shared" si="19"/>
        <v/>
      </c>
      <c r="P75" s="234" t="str">
        <f t="shared" si="20"/>
        <v/>
      </c>
      <c r="Q75" s="234"/>
      <c r="IQ75" s="222"/>
      <c r="IR75" s="222"/>
      <c r="IS75" s="226"/>
      <c r="IT75" s="222"/>
      <c r="IU75" s="222"/>
    </row>
    <row r="76" spans="1:255" s="210" customFormat="1">
      <c r="A76" s="831"/>
      <c r="B76" s="127"/>
      <c r="C76" s="128"/>
      <c r="D76" s="129"/>
      <c r="E76" s="129"/>
      <c r="F76" s="129"/>
      <c r="G76" s="129"/>
      <c r="H76" s="147"/>
      <c r="I76" s="232"/>
      <c r="J76" s="243" t="str">
        <f t="shared" si="14"/>
        <v/>
      </c>
      <c r="K76" s="222" t="str">
        <f t="shared" si="15"/>
        <v/>
      </c>
      <c r="L76" s="222" t="str">
        <f t="shared" si="16"/>
        <v/>
      </c>
      <c r="M76" s="222" t="str">
        <f t="shared" si="17"/>
        <v/>
      </c>
      <c r="N76" s="222" t="str">
        <f t="shared" si="18"/>
        <v/>
      </c>
      <c r="O76" s="222" t="str">
        <f t="shared" si="19"/>
        <v/>
      </c>
      <c r="P76" s="234" t="str">
        <f t="shared" si="20"/>
        <v/>
      </c>
      <c r="Q76" s="234"/>
      <c r="IQ76" s="222"/>
      <c r="IR76" s="222"/>
      <c r="IS76" s="226"/>
      <c r="IT76" s="222"/>
      <c r="IU76" s="222"/>
    </row>
    <row r="77" spans="1:255" s="210" customFormat="1">
      <c r="A77" s="831"/>
      <c r="B77" s="127"/>
      <c r="C77" s="128"/>
      <c r="D77" s="129"/>
      <c r="E77" s="129"/>
      <c r="F77" s="129"/>
      <c r="G77" s="129"/>
      <c r="H77" s="147"/>
      <c r="I77" s="232"/>
      <c r="J77" s="243" t="str">
        <f t="shared" si="14"/>
        <v/>
      </c>
      <c r="K77" s="222" t="str">
        <f t="shared" si="15"/>
        <v/>
      </c>
      <c r="L77" s="222" t="str">
        <f t="shared" si="16"/>
        <v/>
      </c>
      <c r="M77" s="222" t="str">
        <f t="shared" si="17"/>
        <v/>
      </c>
      <c r="N77" s="222" t="str">
        <f t="shared" si="18"/>
        <v/>
      </c>
      <c r="O77" s="222" t="str">
        <f t="shared" si="19"/>
        <v/>
      </c>
      <c r="P77" s="234" t="str">
        <f t="shared" si="20"/>
        <v/>
      </c>
      <c r="Q77" s="234"/>
      <c r="IQ77" s="222"/>
      <c r="IR77" s="222"/>
      <c r="IS77" s="226"/>
      <c r="IT77" s="222"/>
      <c r="IU77" s="222"/>
    </row>
    <row r="78" spans="1:255" s="210" customFormat="1">
      <c r="A78" s="831"/>
      <c r="B78" s="127"/>
      <c r="C78" s="128"/>
      <c r="D78" s="129"/>
      <c r="E78" s="129"/>
      <c r="F78" s="129"/>
      <c r="G78" s="129"/>
      <c r="H78" s="147"/>
      <c r="I78" s="232"/>
      <c r="J78" s="243" t="str">
        <f t="shared" si="14"/>
        <v/>
      </c>
      <c r="K78" s="222" t="str">
        <f t="shared" si="15"/>
        <v/>
      </c>
      <c r="L78" s="222" t="str">
        <f t="shared" si="16"/>
        <v/>
      </c>
      <c r="M78" s="222" t="str">
        <f t="shared" si="17"/>
        <v/>
      </c>
      <c r="N78" s="222" t="str">
        <f t="shared" si="18"/>
        <v/>
      </c>
      <c r="O78" s="222" t="str">
        <f t="shared" si="19"/>
        <v/>
      </c>
      <c r="P78" s="234" t="str">
        <f t="shared" si="20"/>
        <v/>
      </c>
      <c r="Q78" s="234"/>
      <c r="IQ78" s="222"/>
      <c r="IR78" s="222"/>
      <c r="IS78" s="226"/>
      <c r="IT78" s="222"/>
      <c r="IU78" s="222"/>
    </row>
    <row r="79" spans="1:255" s="210" customFormat="1">
      <c r="A79" s="831"/>
      <c r="B79" s="127"/>
      <c r="C79" s="128"/>
      <c r="D79" s="129"/>
      <c r="E79" s="129"/>
      <c r="F79" s="129"/>
      <c r="G79" s="129"/>
      <c r="H79" s="147"/>
      <c r="I79" s="232"/>
      <c r="J79" s="243" t="str">
        <f t="shared" si="14"/>
        <v/>
      </c>
      <c r="K79" s="222" t="str">
        <f t="shared" si="15"/>
        <v/>
      </c>
      <c r="L79" s="222" t="str">
        <f t="shared" si="16"/>
        <v/>
      </c>
      <c r="M79" s="222" t="str">
        <f t="shared" si="17"/>
        <v/>
      </c>
      <c r="N79" s="222" t="str">
        <f t="shared" si="18"/>
        <v/>
      </c>
      <c r="O79" s="222" t="str">
        <f t="shared" si="19"/>
        <v/>
      </c>
      <c r="P79" s="234" t="str">
        <f t="shared" si="20"/>
        <v/>
      </c>
      <c r="Q79" s="234"/>
      <c r="IQ79" s="222"/>
      <c r="IR79" s="222"/>
      <c r="IS79" s="226"/>
      <c r="IT79" s="222"/>
      <c r="IU79" s="222"/>
    </row>
    <row r="80" spans="1:255" s="210" customFormat="1">
      <c r="A80" s="831"/>
      <c r="B80" s="127"/>
      <c r="C80" s="128"/>
      <c r="D80" s="129"/>
      <c r="E80" s="129"/>
      <c r="F80" s="129"/>
      <c r="G80" s="129"/>
      <c r="H80" s="147"/>
      <c r="I80" s="232"/>
      <c r="J80" s="243" t="str">
        <f t="shared" si="14"/>
        <v/>
      </c>
      <c r="K80" s="222" t="str">
        <f t="shared" si="15"/>
        <v/>
      </c>
      <c r="L80" s="222" t="str">
        <f t="shared" si="16"/>
        <v/>
      </c>
      <c r="M80" s="222" t="str">
        <f t="shared" si="17"/>
        <v/>
      </c>
      <c r="N80" s="222" t="str">
        <f t="shared" si="18"/>
        <v/>
      </c>
      <c r="O80" s="222" t="str">
        <f t="shared" si="19"/>
        <v/>
      </c>
      <c r="P80" s="234" t="str">
        <f t="shared" si="20"/>
        <v/>
      </c>
      <c r="Q80" s="234"/>
      <c r="IQ80" s="222"/>
      <c r="IR80" s="222"/>
      <c r="IS80" s="226"/>
      <c r="IT80" s="222"/>
      <c r="IU80" s="222"/>
    </row>
    <row r="81" spans="1:255" s="210" customFormat="1">
      <c r="A81" s="831"/>
      <c r="B81" s="127"/>
      <c r="C81" s="128"/>
      <c r="D81" s="129"/>
      <c r="E81" s="129"/>
      <c r="F81" s="129"/>
      <c r="G81" s="129"/>
      <c r="H81" s="147"/>
      <c r="I81" s="232"/>
      <c r="J81" s="243" t="str">
        <f t="shared" si="14"/>
        <v/>
      </c>
      <c r="K81" s="222" t="str">
        <f t="shared" si="15"/>
        <v/>
      </c>
      <c r="L81" s="222" t="str">
        <f t="shared" si="16"/>
        <v/>
      </c>
      <c r="M81" s="222" t="str">
        <f t="shared" si="17"/>
        <v/>
      </c>
      <c r="N81" s="222" t="str">
        <f t="shared" si="18"/>
        <v/>
      </c>
      <c r="O81" s="222" t="str">
        <f t="shared" si="19"/>
        <v/>
      </c>
      <c r="P81" s="234" t="str">
        <f t="shared" si="20"/>
        <v/>
      </c>
      <c r="Q81" s="234"/>
      <c r="IQ81" s="222"/>
      <c r="IR81" s="222"/>
      <c r="IS81" s="226"/>
      <c r="IT81" s="222"/>
      <c r="IU81" s="222"/>
    </row>
    <row r="82" spans="1:255" s="210" customFormat="1" ht="15.75" thickBot="1">
      <c r="A82" s="832"/>
      <c r="B82" s="138"/>
      <c r="C82" s="139"/>
      <c r="D82" s="140"/>
      <c r="E82" s="140"/>
      <c r="F82" s="140"/>
      <c r="G82" s="140"/>
      <c r="H82" s="149"/>
      <c r="I82" s="232"/>
      <c r="J82" s="243" t="str">
        <f t="shared" si="14"/>
        <v/>
      </c>
      <c r="K82" s="222" t="str">
        <f t="shared" si="15"/>
        <v/>
      </c>
      <c r="L82" s="222" t="str">
        <f t="shared" si="16"/>
        <v/>
      </c>
      <c r="M82" s="222" t="str">
        <f t="shared" si="17"/>
        <v/>
      </c>
      <c r="N82" s="222" t="str">
        <f t="shared" si="18"/>
        <v/>
      </c>
      <c r="O82" s="222" t="str">
        <f t="shared" si="19"/>
        <v/>
      </c>
      <c r="P82" s="234" t="str">
        <f t="shared" si="20"/>
        <v/>
      </c>
      <c r="Q82" s="234"/>
      <c r="IQ82" s="222"/>
      <c r="IR82" s="222"/>
      <c r="IS82" s="226"/>
      <c r="IT82" s="222"/>
      <c r="IU82" s="222"/>
    </row>
    <row r="83" spans="1:255" ht="15" customHeight="1">
      <c r="A83" s="771" t="s">
        <v>28</v>
      </c>
      <c r="B83" s="141"/>
      <c r="C83" s="142"/>
      <c r="D83" s="143"/>
      <c r="E83" s="143"/>
      <c r="F83" s="143"/>
      <c r="G83" s="143"/>
      <c r="H83" s="150"/>
      <c r="J83" s="243" t="str">
        <f t="shared" si="14"/>
        <v/>
      </c>
      <c r="K83" s="222" t="str">
        <f t="shared" si="15"/>
        <v/>
      </c>
      <c r="L83" s="222" t="str">
        <f t="shared" si="16"/>
        <v/>
      </c>
      <c r="M83" s="222" t="str">
        <f t="shared" si="17"/>
        <v/>
      </c>
      <c r="N83" s="222" t="str">
        <f t="shared" si="18"/>
        <v/>
      </c>
      <c r="O83" s="222" t="str">
        <f t="shared" si="19"/>
        <v/>
      </c>
      <c r="P83" s="238" t="str">
        <f t="shared" si="20"/>
        <v/>
      </c>
    </row>
    <row r="84" spans="1:255" s="210" customFormat="1">
      <c r="A84" s="826"/>
      <c r="B84" s="127"/>
      <c r="C84" s="128"/>
      <c r="D84" s="129"/>
      <c r="E84" s="129"/>
      <c r="F84" s="129"/>
      <c r="G84" s="129"/>
      <c r="H84" s="147"/>
      <c r="I84" s="232"/>
      <c r="J84" s="243" t="str">
        <f t="shared" si="14"/>
        <v/>
      </c>
      <c r="K84" s="222" t="str">
        <f t="shared" si="15"/>
        <v/>
      </c>
      <c r="L84" s="222" t="str">
        <f t="shared" si="16"/>
        <v/>
      </c>
      <c r="M84" s="222" t="str">
        <f t="shared" si="17"/>
        <v/>
      </c>
      <c r="N84" s="222" t="str">
        <f t="shared" si="18"/>
        <v/>
      </c>
      <c r="O84" s="222" t="str">
        <f t="shared" si="19"/>
        <v/>
      </c>
      <c r="P84" s="234" t="str">
        <f t="shared" si="20"/>
        <v/>
      </c>
      <c r="Q84" s="234"/>
      <c r="IQ84" s="222"/>
      <c r="IR84" s="222"/>
      <c r="IS84" s="226"/>
      <c r="IT84" s="222"/>
      <c r="IU84" s="222"/>
    </row>
    <row r="85" spans="1:255">
      <c r="A85" s="826"/>
      <c r="B85" s="124"/>
      <c r="C85" s="125"/>
      <c r="D85" s="126"/>
      <c r="E85" s="126"/>
      <c r="F85" s="126"/>
      <c r="G85" s="126"/>
      <c r="H85" s="146"/>
      <c r="J85" s="243" t="str">
        <f t="shared" si="14"/>
        <v/>
      </c>
      <c r="K85" s="222" t="str">
        <f t="shared" si="15"/>
        <v/>
      </c>
      <c r="L85" s="222" t="str">
        <f t="shared" si="16"/>
        <v/>
      </c>
      <c r="M85" s="222" t="str">
        <f t="shared" si="17"/>
        <v/>
      </c>
      <c r="N85" s="222" t="str">
        <f t="shared" si="18"/>
        <v/>
      </c>
      <c r="O85" s="222" t="str">
        <f t="shared" si="19"/>
        <v/>
      </c>
      <c r="P85" s="238" t="str">
        <f t="shared" si="20"/>
        <v/>
      </c>
    </row>
    <row r="86" spans="1:255" s="210" customFormat="1">
      <c r="A86" s="826"/>
      <c r="B86" s="127"/>
      <c r="C86" s="128"/>
      <c r="D86" s="129"/>
      <c r="E86" s="129"/>
      <c r="F86" s="129"/>
      <c r="G86" s="129"/>
      <c r="H86" s="147"/>
      <c r="I86" s="232"/>
      <c r="J86" s="243" t="str">
        <f t="shared" si="14"/>
        <v/>
      </c>
      <c r="K86" s="222" t="str">
        <f t="shared" si="15"/>
        <v/>
      </c>
      <c r="L86" s="222" t="str">
        <f t="shared" si="16"/>
        <v/>
      </c>
      <c r="M86" s="222" t="str">
        <f t="shared" si="17"/>
        <v/>
      </c>
      <c r="N86" s="222" t="str">
        <f t="shared" si="18"/>
        <v/>
      </c>
      <c r="O86" s="222" t="str">
        <f t="shared" si="19"/>
        <v/>
      </c>
      <c r="P86" s="234" t="str">
        <f t="shared" si="20"/>
        <v/>
      </c>
      <c r="Q86" s="234"/>
      <c r="IQ86" s="222"/>
      <c r="IR86" s="222"/>
      <c r="IS86" s="226"/>
      <c r="IT86" s="222"/>
      <c r="IU86" s="222"/>
    </row>
    <row r="87" spans="1:255">
      <c r="A87" s="826"/>
      <c r="B87" s="124"/>
      <c r="C87" s="125"/>
      <c r="D87" s="126"/>
      <c r="E87" s="126"/>
      <c r="F87" s="126"/>
      <c r="G87" s="126"/>
      <c r="H87" s="146"/>
      <c r="J87" s="243" t="str">
        <f t="shared" si="14"/>
        <v/>
      </c>
      <c r="K87" s="222" t="str">
        <f t="shared" si="15"/>
        <v/>
      </c>
      <c r="L87" s="222" t="str">
        <f t="shared" si="16"/>
        <v/>
      </c>
      <c r="M87" s="222" t="str">
        <f t="shared" si="17"/>
        <v/>
      </c>
      <c r="N87" s="222" t="str">
        <f t="shared" si="18"/>
        <v/>
      </c>
      <c r="O87" s="222" t="str">
        <f t="shared" si="19"/>
        <v/>
      </c>
      <c r="P87" s="238" t="str">
        <f t="shared" si="20"/>
        <v/>
      </c>
    </row>
    <row r="88" spans="1:255" s="210" customFormat="1">
      <c r="A88" s="826"/>
      <c r="B88" s="127"/>
      <c r="C88" s="128"/>
      <c r="D88" s="129"/>
      <c r="E88" s="129"/>
      <c r="F88" s="129"/>
      <c r="G88" s="129"/>
      <c r="H88" s="147"/>
      <c r="I88" s="232"/>
      <c r="J88" s="243" t="str">
        <f t="shared" si="14"/>
        <v/>
      </c>
      <c r="K88" s="222" t="str">
        <f t="shared" si="15"/>
        <v/>
      </c>
      <c r="L88" s="222" t="str">
        <f t="shared" si="16"/>
        <v/>
      </c>
      <c r="M88" s="222" t="str">
        <f t="shared" si="17"/>
        <v/>
      </c>
      <c r="N88" s="222" t="str">
        <f t="shared" si="18"/>
        <v/>
      </c>
      <c r="O88" s="222" t="str">
        <f t="shared" si="19"/>
        <v/>
      </c>
      <c r="P88" s="234" t="str">
        <f t="shared" si="20"/>
        <v/>
      </c>
      <c r="Q88" s="234"/>
      <c r="IQ88" s="222"/>
      <c r="IR88" s="222"/>
      <c r="IS88" s="226"/>
      <c r="IT88" s="222"/>
      <c r="IU88" s="222"/>
    </row>
    <row r="89" spans="1:255">
      <c r="A89" s="826"/>
      <c r="B89" s="124"/>
      <c r="C89" s="125"/>
      <c r="D89" s="126"/>
      <c r="E89" s="126"/>
      <c r="F89" s="126"/>
      <c r="G89" s="126"/>
      <c r="H89" s="146"/>
      <c r="J89" s="243" t="str">
        <f t="shared" si="14"/>
        <v/>
      </c>
      <c r="K89" s="222" t="str">
        <f t="shared" si="15"/>
        <v/>
      </c>
      <c r="L89" s="222" t="str">
        <f t="shared" si="16"/>
        <v/>
      </c>
      <c r="M89" s="222" t="str">
        <f t="shared" si="17"/>
        <v/>
      </c>
      <c r="N89" s="222" t="str">
        <f t="shared" si="18"/>
        <v/>
      </c>
      <c r="O89" s="222" t="str">
        <f t="shared" si="19"/>
        <v/>
      </c>
      <c r="P89" s="238" t="str">
        <f t="shared" si="20"/>
        <v/>
      </c>
    </row>
    <row r="90" spans="1:255" s="210" customFormat="1">
      <c r="A90" s="826"/>
      <c r="B90" s="127"/>
      <c r="C90" s="128"/>
      <c r="D90" s="129"/>
      <c r="E90" s="129"/>
      <c r="F90" s="129"/>
      <c r="G90" s="129"/>
      <c r="H90" s="147"/>
      <c r="I90" s="232"/>
      <c r="J90" s="243" t="str">
        <f t="shared" si="14"/>
        <v/>
      </c>
      <c r="K90" s="222" t="str">
        <f t="shared" si="15"/>
        <v/>
      </c>
      <c r="L90" s="222" t="str">
        <f t="shared" si="16"/>
        <v/>
      </c>
      <c r="M90" s="222" t="str">
        <f t="shared" si="17"/>
        <v/>
      </c>
      <c r="N90" s="222" t="str">
        <f t="shared" si="18"/>
        <v/>
      </c>
      <c r="O90" s="222" t="str">
        <f t="shared" si="19"/>
        <v/>
      </c>
      <c r="P90" s="234" t="str">
        <f t="shared" si="20"/>
        <v/>
      </c>
      <c r="Q90" s="234"/>
      <c r="IQ90" s="222"/>
      <c r="IR90" s="222"/>
      <c r="IS90" s="226"/>
      <c r="IT90" s="222"/>
      <c r="IU90" s="222"/>
    </row>
    <row r="91" spans="1:255">
      <c r="A91" s="826"/>
      <c r="B91" s="124"/>
      <c r="C91" s="125"/>
      <c r="D91" s="126"/>
      <c r="E91" s="126"/>
      <c r="F91" s="126"/>
      <c r="G91" s="126"/>
      <c r="H91" s="146"/>
      <c r="J91" s="243" t="str">
        <f t="shared" si="14"/>
        <v/>
      </c>
      <c r="K91" s="222" t="str">
        <f t="shared" si="15"/>
        <v/>
      </c>
      <c r="L91" s="222" t="str">
        <f t="shared" si="16"/>
        <v/>
      </c>
      <c r="M91" s="222" t="str">
        <f t="shared" si="17"/>
        <v/>
      </c>
      <c r="N91" s="222" t="str">
        <f t="shared" si="18"/>
        <v/>
      </c>
      <c r="O91" s="222" t="str">
        <f t="shared" si="19"/>
        <v/>
      </c>
      <c r="P91" s="238" t="str">
        <f t="shared" si="20"/>
        <v/>
      </c>
    </row>
    <row r="92" spans="1:255">
      <c r="A92" s="826"/>
      <c r="B92" s="416"/>
      <c r="C92" s="417"/>
      <c r="D92" s="418"/>
      <c r="E92" s="418"/>
      <c r="F92" s="418"/>
      <c r="G92" s="418"/>
      <c r="H92" s="419"/>
      <c r="J92" s="243" t="str">
        <f t="shared" si="14"/>
        <v/>
      </c>
      <c r="K92" s="222" t="str">
        <f t="shared" si="15"/>
        <v/>
      </c>
      <c r="L92" s="222" t="str">
        <f t="shared" si="16"/>
        <v/>
      </c>
      <c r="M92" s="222" t="str">
        <f t="shared" si="17"/>
        <v/>
      </c>
      <c r="N92" s="222" t="str">
        <f t="shared" si="18"/>
        <v/>
      </c>
      <c r="O92" s="222" t="str">
        <f t="shared" si="19"/>
        <v/>
      </c>
      <c r="P92" s="238" t="str">
        <f t="shared" si="20"/>
        <v/>
      </c>
    </row>
    <row r="93" spans="1:255">
      <c r="A93" s="826"/>
      <c r="B93" s="416"/>
      <c r="C93" s="417"/>
      <c r="D93" s="418"/>
      <c r="E93" s="418"/>
      <c r="F93" s="418"/>
      <c r="G93" s="418"/>
      <c r="H93" s="419"/>
      <c r="J93" s="243" t="str">
        <f t="shared" si="14"/>
        <v/>
      </c>
      <c r="K93" s="222" t="str">
        <f t="shared" si="15"/>
        <v/>
      </c>
      <c r="L93" s="222" t="str">
        <f t="shared" si="16"/>
        <v/>
      </c>
      <c r="M93" s="222" t="str">
        <f t="shared" si="17"/>
        <v/>
      </c>
      <c r="N93" s="222" t="str">
        <f t="shared" si="18"/>
        <v/>
      </c>
      <c r="O93" s="222" t="str">
        <f t="shared" si="19"/>
        <v/>
      </c>
      <c r="P93" s="238" t="str">
        <f t="shared" si="20"/>
        <v/>
      </c>
    </row>
    <row r="94" spans="1:255">
      <c r="A94" s="826"/>
      <c r="B94" s="416"/>
      <c r="C94" s="417"/>
      <c r="D94" s="418"/>
      <c r="E94" s="418"/>
      <c r="F94" s="418"/>
      <c r="G94" s="418"/>
      <c r="H94" s="419"/>
      <c r="J94" s="243" t="str">
        <f t="shared" si="14"/>
        <v/>
      </c>
      <c r="K94" s="222" t="str">
        <f t="shared" si="15"/>
        <v/>
      </c>
      <c r="L94" s="222" t="str">
        <f t="shared" si="16"/>
        <v/>
      </c>
      <c r="M94" s="222" t="str">
        <f t="shared" si="17"/>
        <v/>
      </c>
      <c r="N94" s="222" t="str">
        <f t="shared" si="18"/>
        <v/>
      </c>
      <c r="O94" s="222" t="str">
        <f t="shared" si="19"/>
        <v/>
      </c>
      <c r="P94" s="238" t="str">
        <f t="shared" si="20"/>
        <v/>
      </c>
    </row>
    <row r="95" spans="1:255">
      <c r="A95" s="826"/>
      <c r="B95" s="416"/>
      <c r="C95" s="417"/>
      <c r="D95" s="418"/>
      <c r="E95" s="418"/>
      <c r="F95" s="418"/>
      <c r="G95" s="418"/>
      <c r="H95" s="419"/>
      <c r="J95" s="243" t="str">
        <f t="shared" si="14"/>
        <v/>
      </c>
      <c r="K95" s="222" t="str">
        <f t="shared" si="15"/>
        <v/>
      </c>
      <c r="L95" s="222" t="str">
        <f t="shared" si="16"/>
        <v/>
      </c>
      <c r="M95" s="222" t="str">
        <f t="shared" si="17"/>
        <v/>
      </c>
      <c r="N95" s="222" t="str">
        <f t="shared" si="18"/>
        <v/>
      </c>
      <c r="O95" s="222" t="str">
        <f t="shared" si="19"/>
        <v/>
      </c>
      <c r="P95" s="238" t="str">
        <f t="shared" si="20"/>
        <v/>
      </c>
    </row>
    <row r="96" spans="1:255">
      <c r="A96" s="826"/>
      <c r="B96" s="416"/>
      <c r="C96" s="417"/>
      <c r="D96" s="418"/>
      <c r="E96" s="418"/>
      <c r="F96" s="418"/>
      <c r="G96" s="418"/>
      <c r="H96" s="419"/>
      <c r="J96" s="243" t="str">
        <f t="shared" si="14"/>
        <v/>
      </c>
      <c r="K96" s="222" t="str">
        <f t="shared" si="15"/>
        <v/>
      </c>
      <c r="L96" s="222" t="str">
        <f t="shared" si="16"/>
        <v/>
      </c>
      <c r="M96" s="222" t="str">
        <f t="shared" si="17"/>
        <v/>
      </c>
      <c r="N96" s="222" t="str">
        <f t="shared" si="18"/>
        <v/>
      </c>
      <c r="O96" s="222" t="str">
        <f t="shared" si="19"/>
        <v/>
      </c>
      <c r="P96" s="238" t="str">
        <f t="shared" si="20"/>
        <v/>
      </c>
    </row>
    <row r="97" spans="1:255">
      <c r="A97" s="826"/>
      <c r="B97" s="416"/>
      <c r="C97" s="417"/>
      <c r="D97" s="418"/>
      <c r="E97" s="418"/>
      <c r="F97" s="418"/>
      <c r="G97" s="418"/>
      <c r="H97" s="419"/>
      <c r="J97" s="243" t="str">
        <f t="shared" si="14"/>
        <v/>
      </c>
      <c r="K97" s="222" t="str">
        <f t="shared" si="15"/>
        <v/>
      </c>
      <c r="L97" s="222" t="str">
        <f t="shared" si="16"/>
        <v/>
      </c>
      <c r="M97" s="222" t="str">
        <f t="shared" si="17"/>
        <v/>
      </c>
      <c r="N97" s="222" t="str">
        <f t="shared" si="18"/>
        <v/>
      </c>
      <c r="O97" s="222" t="str">
        <f t="shared" si="19"/>
        <v/>
      </c>
      <c r="P97" s="238" t="str">
        <f t="shared" si="20"/>
        <v/>
      </c>
    </row>
    <row r="98" spans="1:255" s="210" customFormat="1" ht="15.75" thickBot="1">
      <c r="A98" s="772"/>
      <c r="B98" s="138"/>
      <c r="C98" s="139"/>
      <c r="D98" s="140"/>
      <c r="E98" s="140"/>
      <c r="F98" s="140"/>
      <c r="G98" s="140"/>
      <c r="H98" s="149"/>
      <c r="I98" s="232"/>
      <c r="J98" s="243" t="str">
        <f t="shared" si="14"/>
        <v/>
      </c>
      <c r="K98" s="222" t="str">
        <f t="shared" si="15"/>
        <v/>
      </c>
      <c r="L98" s="222" t="str">
        <f t="shared" si="16"/>
        <v/>
      </c>
      <c r="M98" s="222" t="str">
        <f t="shared" si="17"/>
        <v/>
      </c>
      <c r="N98" s="222" t="str">
        <f t="shared" si="18"/>
        <v/>
      </c>
      <c r="O98" s="222" t="str">
        <f t="shared" si="19"/>
        <v/>
      </c>
      <c r="P98" s="234" t="str">
        <f t="shared" si="20"/>
        <v/>
      </c>
      <c r="Q98" s="234"/>
      <c r="IQ98" s="222"/>
      <c r="IR98" s="222"/>
      <c r="IS98" s="226"/>
      <c r="IT98" s="222"/>
      <c r="IU98" s="222"/>
    </row>
    <row r="99" spans="1:255" s="210" customFormat="1">
      <c r="A99" s="244"/>
      <c r="B99" s="245"/>
      <c r="C99" s="246"/>
      <c r="D99" s="246"/>
      <c r="E99" s="246"/>
      <c r="F99" s="246"/>
      <c r="G99" s="246"/>
      <c r="H99" s="246"/>
      <c r="I99" s="232"/>
      <c r="J99" s="247"/>
      <c r="P99" s="234"/>
      <c r="Q99" s="234"/>
      <c r="IQ99" s="222"/>
      <c r="IR99" s="222"/>
      <c r="IS99" s="226"/>
      <c r="IT99" s="222"/>
      <c r="IU99" s="222"/>
    </row>
    <row r="100" spans="1:255" s="210" customFormat="1">
      <c r="A100" s="244"/>
      <c r="B100" s="245"/>
      <c r="C100" s="246"/>
      <c r="D100" s="246"/>
      <c r="E100" s="246"/>
      <c r="F100" s="246"/>
      <c r="G100" s="246"/>
      <c r="H100" s="246"/>
      <c r="I100" s="232"/>
      <c r="J100" s="247" t="str">
        <f>IF(AND($K100="",$L100="",$M100="",$N100="",$O100=""),"",$K100 &amp; "|" &amp; $L100 &amp; "|" &amp; $M100 &amp; "|" &amp; $N100&amp; "|" &amp; $O100)</f>
        <v/>
      </c>
      <c r="P100" s="234"/>
      <c r="Q100" s="234"/>
      <c r="IQ100" s="222"/>
      <c r="IR100" s="222"/>
      <c r="IS100" s="226"/>
      <c r="IT100" s="222"/>
      <c r="IU100" s="222"/>
    </row>
    <row r="101" spans="1:255" s="210" customFormat="1" ht="15.75" thickBot="1">
      <c r="A101" s="248"/>
      <c r="B101" s="249"/>
      <c r="C101" s="232"/>
      <c r="D101" s="232"/>
      <c r="E101" s="232"/>
      <c r="F101" s="232"/>
      <c r="G101" s="232"/>
      <c r="H101" s="232"/>
      <c r="I101" s="232"/>
      <c r="J101" s="247" t="str">
        <f>IF(AND($K101="",$L101="",$M101="",$N101="",$O101=""),"",$K101 &amp; "|" &amp; $L101 &amp; "|" &amp; $M101 &amp; "|" &amp; $N101&amp; "|" &amp; $O101)</f>
        <v/>
      </c>
      <c r="P101" s="234"/>
      <c r="Q101" s="234"/>
      <c r="IQ101" s="222"/>
      <c r="IR101" s="222"/>
      <c r="IS101" s="226"/>
      <c r="IT101" s="222"/>
      <c r="IU101" s="222"/>
    </row>
    <row r="102" spans="1:255" ht="23.25" customHeight="1" thickBot="1">
      <c r="A102" s="822" t="s">
        <v>15</v>
      </c>
      <c r="B102" s="822" t="s">
        <v>468</v>
      </c>
      <c r="C102" s="822" t="s">
        <v>17</v>
      </c>
      <c r="D102" s="822" t="s">
        <v>29</v>
      </c>
      <c r="E102" s="822" t="s">
        <v>469</v>
      </c>
      <c r="F102" s="822" t="s">
        <v>531</v>
      </c>
      <c r="G102" s="773" t="s">
        <v>19</v>
      </c>
      <c r="H102" s="771" t="s">
        <v>8</v>
      </c>
      <c r="J102" s="247" t="str">
        <f>IF(AND($K102="",$L102="",$M102="",$N102="",$O102=""),"",$K102 &amp; "|" &amp; $L102 &amp; "|" &amp; $M102 &amp; "|" &amp; $N102&amp; "|" &amp; $O102)</f>
        <v/>
      </c>
    </row>
    <row r="103" spans="1:255" s="210" customFormat="1" ht="41.25" customHeight="1" thickBot="1">
      <c r="A103" s="807"/>
      <c r="B103" s="807"/>
      <c r="C103" s="807"/>
      <c r="D103" s="823"/>
      <c r="E103" s="807"/>
      <c r="F103" s="807"/>
      <c r="G103" s="773"/>
      <c r="H103" s="772"/>
      <c r="I103" s="236"/>
      <c r="J103" s="247" t="str">
        <f>IF(AND($K103="",$L103="",$M103="",$N103="",$O103=""),"",$K103 &amp; "|" &amp; $L103 &amp; "|" &amp; $M103 &amp; "|" &amp; $N103&amp; "|" &amp; $O103)</f>
        <v/>
      </c>
      <c r="N103" s="211"/>
      <c r="P103" s="234"/>
      <c r="Q103" s="234"/>
      <c r="IQ103" s="222"/>
      <c r="IR103" s="222"/>
      <c r="IS103" s="226"/>
      <c r="IT103" s="222"/>
      <c r="IU103" s="222"/>
    </row>
    <row r="104" spans="1:255" s="210" customFormat="1" ht="15.75" thickBot="1">
      <c r="A104" s="319">
        <v>1</v>
      </c>
      <c r="B104" s="320">
        <v>2</v>
      </c>
      <c r="C104" s="320">
        <v>3</v>
      </c>
      <c r="D104" s="320">
        <v>4</v>
      </c>
      <c r="E104" s="320">
        <v>5</v>
      </c>
      <c r="F104" s="321">
        <v>6</v>
      </c>
      <c r="G104" s="242">
        <v>7</v>
      </c>
      <c r="H104" s="241">
        <v>8</v>
      </c>
      <c r="I104" s="236"/>
      <c r="J104" s="247" t="str">
        <f>IF(AND($K104="",$L104="",$M104="",$N104="",$O104=""),"",$K104 &amp; "|" &amp; $L104 &amp; "|" &amp; $M104 &amp; "|" &amp; $N104&amp; "|" &amp; $O104)</f>
        <v/>
      </c>
      <c r="P104" s="234"/>
      <c r="Q104" s="234"/>
      <c r="IQ104" s="222"/>
      <c r="IR104" s="222"/>
      <c r="IS104" s="226"/>
      <c r="IT104" s="222"/>
      <c r="IU104" s="222"/>
    </row>
    <row r="105" spans="1:255" ht="15.75" customHeight="1">
      <c r="A105" s="819" t="s">
        <v>30</v>
      </c>
      <c r="B105" s="322"/>
      <c r="C105" s="323"/>
      <c r="D105" s="324"/>
      <c r="E105" s="325"/>
      <c r="F105" s="420"/>
      <c r="G105" s="421"/>
      <c r="H105" s="336"/>
      <c r="J105" s="243" t="str">
        <f t="shared" ref="J105:J129" si="21">IF(AND(K105="",L105="",M105="",N105="",O105="",P105=""),"",K105 &amp; "|" &amp; L105 &amp; "|" &amp; M105 &amp; "|" &amp; N105 &amp; "|" &amp; O105 &amp; "|" &amp; P105)</f>
        <v/>
      </c>
      <c r="K105" s="222" t="str">
        <f t="shared" ref="K105:K129" si="22">IF(ISERROR(VALUE(SUBSTITUTE(1&amp;C105&amp;D105&amp;F105&amp;G105,",",""))),"недопустимое значение в этой строке","")</f>
        <v/>
      </c>
      <c r="L105" s="222" t="str">
        <f t="shared" ref="L105:L129" si="23">IF(C105="","",IF(ISTEXT(C105),"",IF(AND(C105&gt;GodSegodni-50,C105&lt;=GodSegodni),"","Год ввода в эксплуатацию вне интервала допустимых значений")))</f>
        <v/>
      </c>
      <c r="M105" s="222" t="str">
        <f t="shared" ref="M105:M129" si="24">IF(ISERROR(D105-1),"",IF(D105&lt;=24,"","часов в сутки больше, чем 24)"))</f>
        <v/>
      </c>
      <c r="N105" s="222" t="str">
        <f>IF(AND(ISNONTEXT($F105),$F105&gt;=0),"","недопустимое значение в графе "&amp; G$5)</f>
        <v/>
      </c>
      <c r="O105" s="222" t="str">
        <f t="shared" ref="O105:O129" si="25">IF(ISERROR(G105-1),"",IF(G105&lt;=366,"","Число дней простоя больше, чем год)"))</f>
        <v/>
      </c>
      <c r="P105" s="238" t="str">
        <f t="shared" ref="P105:P129" si="26">IF(ROUND(SUM($C105:$H105),0)=SUM($C105:$H105),"","не все числа в строке целые")</f>
        <v/>
      </c>
    </row>
    <row r="106" spans="1:255" s="210" customFormat="1" ht="45">
      <c r="A106" s="820"/>
      <c r="B106" s="127" t="s">
        <v>660</v>
      </c>
      <c r="C106" s="128">
        <v>2014</v>
      </c>
      <c r="D106" s="129">
        <v>6</v>
      </c>
      <c r="E106" s="326" t="s">
        <v>669</v>
      </c>
      <c r="F106" s="129">
        <v>5178</v>
      </c>
      <c r="G106" s="422"/>
      <c r="H106" s="337"/>
      <c r="I106" s="236"/>
      <c r="J106" s="247" t="str">
        <f t="shared" ca="1" si="21"/>
        <v/>
      </c>
      <c r="K106" s="210" t="str">
        <f t="shared" si="22"/>
        <v/>
      </c>
      <c r="L106" s="210" t="str">
        <f t="shared" ca="1" si="23"/>
        <v/>
      </c>
      <c r="M106" s="210" t="str">
        <f t="shared" si="24"/>
        <v/>
      </c>
      <c r="N106" s="210" t="str">
        <f>IF(AND(ISNONTEXT($F106),$F106&gt;=0),"","недопустимое значение в графе "&amp; G$5)</f>
        <v/>
      </c>
      <c r="O106" s="210" t="str">
        <f t="shared" si="25"/>
        <v/>
      </c>
      <c r="P106" s="234" t="str">
        <f t="shared" si="26"/>
        <v/>
      </c>
      <c r="Q106" s="234"/>
      <c r="IQ106" s="222"/>
      <c r="IR106" s="222"/>
      <c r="IS106" s="226"/>
      <c r="IT106" s="222"/>
      <c r="IU106" s="222"/>
    </row>
    <row r="107" spans="1:255" ht="45">
      <c r="A107" s="820"/>
      <c r="B107" s="127" t="s">
        <v>668</v>
      </c>
      <c r="C107" s="128">
        <v>2004</v>
      </c>
      <c r="D107" s="129">
        <v>6</v>
      </c>
      <c r="E107" s="326" t="s">
        <v>670</v>
      </c>
      <c r="F107" s="129">
        <v>11154</v>
      </c>
      <c r="G107" s="422"/>
      <c r="H107" s="337"/>
      <c r="J107" s="247" t="str">
        <f t="shared" ca="1" si="21"/>
        <v/>
      </c>
      <c r="K107" s="211" t="str">
        <f t="shared" si="22"/>
        <v/>
      </c>
      <c r="L107" s="211" t="str">
        <f t="shared" ca="1" si="23"/>
        <v/>
      </c>
      <c r="M107" s="211" t="str">
        <f t="shared" si="24"/>
        <v/>
      </c>
      <c r="N107" s="211" t="str">
        <f>IF(AND(ISNONTEXT($F107),$F107&gt;=0),"","недопустимое значение в графе "&amp; G$5)</f>
        <v/>
      </c>
      <c r="O107" s="211" t="str">
        <f t="shared" si="25"/>
        <v/>
      </c>
      <c r="P107" s="238" t="str">
        <f t="shared" si="26"/>
        <v/>
      </c>
    </row>
    <row r="108" spans="1:255" s="210" customFormat="1" ht="45">
      <c r="A108" s="820"/>
      <c r="B108" s="127" t="s">
        <v>674</v>
      </c>
      <c r="C108" s="128">
        <v>2007</v>
      </c>
      <c r="D108" s="129">
        <v>6</v>
      </c>
      <c r="E108" s="326" t="s">
        <v>669</v>
      </c>
      <c r="F108" s="129">
        <v>1999</v>
      </c>
      <c r="G108" s="422">
        <v>5</v>
      </c>
      <c r="H108" s="337"/>
      <c r="I108" s="232"/>
      <c r="J108" s="247" t="str">
        <f t="shared" ca="1" si="21"/>
        <v/>
      </c>
      <c r="K108" s="210" t="str">
        <f t="shared" si="22"/>
        <v/>
      </c>
      <c r="L108" s="210" t="str">
        <f t="shared" ca="1" si="23"/>
        <v/>
      </c>
      <c r="M108" s="210" t="str">
        <f t="shared" si="24"/>
        <v/>
      </c>
      <c r="N108" s="210" t="str">
        <f>IF(AND(ISNONTEXT($F108),$F108&gt;=0),"","недопустимое значение в графе "&amp; G$5)</f>
        <v/>
      </c>
      <c r="O108" s="210" t="str">
        <f t="shared" si="25"/>
        <v/>
      </c>
      <c r="P108" s="234" t="str">
        <f t="shared" si="26"/>
        <v/>
      </c>
      <c r="Q108" s="234"/>
      <c r="IQ108" s="222"/>
      <c r="IR108" s="222"/>
      <c r="IS108" s="226"/>
      <c r="IT108" s="222"/>
      <c r="IU108" s="222"/>
    </row>
    <row r="109" spans="1:255" ht="45">
      <c r="A109" s="820"/>
      <c r="B109" s="127" t="s">
        <v>675</v>
      </c>
      <c r="C109" s="128">
        <v>2005</v>
      </c>
      <c r="D109" s="129">
        <v>6</v>
      </c>
      <c r="E109" s="326" t="s">
        <v>670</v>
      </c>
      <c r="F109" s="326">
        <v>3052</v>
      </c>
      <c r="G109" s="422">
        <v>1</v>
      </c>
      <c r="H109" s="337"/>
      <c r="J109" s="247" t="str">
        <f t="shared" ca="1" si="21"/>
        <v/>
      </c>
      <c r="K109" s="211" t="str">
        <f t="shared" si="22"/>
        <v/>
      </c>
      <c r="L109" s="211" t="str">
        <f t="shared" ca="1" si="23"/>
        <v/>
      </c>
      <c r="M109" s="211" t="str">
        <f t="shared" si="24"/>
        <v/>
      </c>
      <c r="N109" s="211" t="str">
        <f>IF(AND(ISNONTEXT($F109),$F109&gt;=0),"","недопустимое значение в графе "&amp; G$5)</f>
        <v/>
      </c>
      <c r="O109" s="211" t="str">
        <f t="shared" si="25"/>
        <v/>
      </c>
      <c r="P109" s="238" t="str">
        <f t="shared" si="26"/>
        <v/>
      </c>
    </row>
    <row r="110" spans="1:255" ht="15" customHeight="1">
      <c r="A110" s="820"/>
      <c r="B110" s="423"/>
      <c r="C110" s="424"/>
      <c r="D110" s="425"/>
      <c r="E110" s="426"/>
      <c r="F110" s="427"/>
      <c r="G110" s="428"/>
      <c r="H110" s="429"/>
      <c r="J110" s="239" t="str">
        <f t="shared" si="21"/>
        <v/>
      </c>
      <c r="K110" s="211" t="str">
        <f t="shared" si="22"/>
        <v/>
      </c>
      <c r="L110" s="211" t="str">
        <f t="shared" si="23"/>
        <v/>
      </c>
      <c r="M110" s="211" t="str">
        <f t="shared" si="24"/>
        <v/>
      </c>
      <c r="O110" s="211" t="str">
        <f t="shared" si="25"/>
        <v/>
      </c>
      <c r="P110" s="238" t="str">
        <f t="shared" si="26"/>
        <v/>
      </c>
    </row>
    <row r="111" spans="1:255" s="210" customFormat="1">
      <c r="A111" s="820"/>
      <c r="B111" s="127"/>
      <c r="C111" s="128"/>
      <c r="D111" s="129"/>
      <c r="E111" s="326"/>
      <c r="F111" s="129"/>
      <c r="G111" s="422"/>
      <c r="H111" s="337"/>
      <c r="I111" s="232"/>
      <c r="J111" s="233" t="str">
        <f t="shared" si="21"/>
        <v/>
      </c>
      <c r="K111" s="210" t="str">
        <f t="shared" si="22"/>
        <v/>
      </c>
      <c r="L111" s="210" t="str">
        <f t="shared" si="23"/>
        <v/>
      </c>
      <c r="M111" s="210" t="str">
        <f t="shared" si="24"/>
        <v/>
      </c>
      <c r="O111" s="210" t="str">
        <f t="shared" si="25"/>
        <v/>
      </c>
      <c r="P111" s="234" t="str">
        <f t="shared" si="26"/>
        <v/>
      </c>
      <c r="Q111" s="234"/>
      <c r="IQ111" s="222"/>
      <c r="IR111" s="222"/>
      <c r="IS111" s="226"/>
      <c r="IT111" s="222"/>
      <c r="IU111" s="222"/>
    </row>
    <row r="112" spans="1:255">
      <c r="A112" s="820"/>
      <c r="B112" s="127"/>
      <c r="C112" s="128"/>
      <c r="D112" s="129"/>
      <c r="E112" s="326"/>
      <c r="F112" s="129"/>
      <c r="G112" s="422"/>
      <c r="H112" s="337"/>
      <c r="J112" s="239" t="str">
        <f t="shared" si="21"/>
        <v/>
      </c>
      <c r="K112" s="211" t="str">
        <f t="shared" si="22"/>
        <v/>
      </c>
      <c r="L112" s="211" t="str">
        <f t="shared" si="23"/>
        <v/>
      </c>
      <c r="M112" s="211" t="str">
        <f t="shared" si="24"/>
        <v/>
      </c>
      <c r="O112" s="211" t="str">
        <f t="shared" si="25"/>
        <v/>
      </c>
      <c r="P112" s="238" t="str">
        <f t="shared" si="26"/>
        <v/>
      </c>
    </row>
    <row r="113" spans="1:16">
      <c r="A113" s="820"/>
      <c r="B113" s="127"/>
      <c r="C113" s="128"/>
      <c r="D113" s="129"/>
      <c r="E113" s="326"/>
      <c r="F113" s="129"/>
      <c r="G113" s="422"/>
      <c r="H113" s="337"/>
      <c r="J113" s="239" t="str">
        <f t="shared" si="21"/>
        <v/>
      </c>
      <c r="K113" s="211" t="str">
        <f t="shared" si="22"/>
        <v/>
      </c>
      <c r="L113" s="211" t="str">
        <f t="shared" si="23"/>
        <v/>
      </c>
      <c r="M113" s="211" t="str">
        <f t="shared" si="24"/>
        <v/>
      </c>
      <c r="O113" s="211" t="str">
        <f t="shared" si="25"/>
        <v/>
      </c>
      <c r="P113" s="238" t="str">
        <f t="shared" si="26"/>
        <v/>
      </c>
    </row>
    <row r="114" spans="1:16">
      <c r="A114" s="820"/>
      <c r="B114" s="127"/>
      <c r="C114" s="128"/>
      <c r="D114" s="129"/>
      <c r="E114" s="326"/>
      <c r="F114" s="129"/>
      <c r="G114" s="422"/>
      <c r="H114" s="337"/>
      <c r="J114" s="239" t="str">
        <f t="shared" si="21"/>
        <v/>
      </c>
      <c r="K114" s="211" t="str">
        <f t="shared" si="22"/>
        <v/>
      </c>
      <c r="L114" s="211" t="str">
        <f t="shared" si="23"/>
        <v/>
      </c>
      <c r="M114" s="211" t="str">
        <f t="shared" si="24"/>
        <v/>
      </c>
      <c r="O114" s="211" t="str">
        <f t="shared" si="25"/>
        <v/>
      </c>
      <c r="P114" s="238" t="str">
        <f t="shared" si="26"/>
        <v/>
      </c>
    </row>
    <row r="115" spans="1:16" ht="15" customHeight="1">
      <c r="A115" s="820"/>
      <c r="B115" s="423"/>
      <c r="C115" s="424"/>
      <c r="D115" s="425"/>
      <c r="E115" s="426"/>
      <c r="F115" s="427"/>
      <c r="G115" s="428"/>
      <c r="H115" s="429"/>
      <c r="J115" s="239" t="str">
        <f t="shared" si="21"/>
        <v/>
      </c>
      <c r="K115" s="211" t="str">
        <f t="shared" si="22"/>
        <v/>
      </c>
      <c r="L115" s="211" t="str">
        <f t="shared" si="23"/>
        <v/>
      </c>
      <c r="M115" s="211" t="str">
        <f t="shared" si="24"/>
        <v/>
      </c>
      <c r="O115" s="211" t="str">
        <f t="shared" si="25"/>
        <v/>
      </c>
      <c r="P115" s="238" t="str">
        <f t="shared" si="26"/>
        <v/>
      </c>
    </row>
    <row r="116" spans="1:16">
      <c r="A116" s="820"/>
      <c r="B116" s="127"/>
      <c r="C116" s="128"/>
      <c r="D116" s="129"/>
      <c r="E116" s="326"/>
      <c r="F116" s="129"/>
      <c r="G116" s="422"/>
      <c r="H116" s="337"/>
      <c r="J116" s="239" t="str">
        <f t="shared" si="21"/>
        <v/>
      </c>
      <c r="K116" s="211" t="str">
        <f t="shared" si="22"/>
        <v/>
      </c>
      <c r="L116" s="211" t="str">
        <f t="shared" si="23"/>
        <v/>
      </c>
      <c r="M116" s="211" t="str">
        <f t="shared" si="24"/>
        <v/>
      </c>
      <c r="O116" s="211" t="str">
        <f t="shared" si="25"/>
        <v/>
      </c>
      <c r="P116" s="238" t="str">
        <f t="shared" si="26"/>
        <v/>
      </c>
    </row>
    <row r="117" spans="1:16">
      <c r="A117" s="820"/>
      <c r="B117" s="127"/>
      <c r="C117" s="128"/>
      <c r="D117" s="129"/>
      <c r="E117" s="326"/>
      <c r="F117" s="129"/>
      <c r="G117" s="422"/>
      <c r="H117" s="337"/>
      <c r="J117" s="239" t="str">
        <f t="shared" si="21"/>
        <v/>
      </c>
      <c r="K117" s="211" t="str">
        <f t="shared" si="22"/>
        <v/>
      </c>
      <c r="L117" s="211" t="str">
        <f t="shared" si="23"/>
        <v/>
      </c>
      <c r="M117" s="211" t="str">
        <f t="shared" si="24"/>
        <v/>
      </c>
      <c r="O117" s="211" t="str">
        <f t="shared" si="25"/>
        <v/>
      </c>
      <c r="P117" s="238" t="str">
        <f t="shared" si="26"/>
        <v/>
      </c>
    </row>
    <row r="118" spans="1:16">
      <c r="A118" s="820"/>
      <c r="B118" s="127"/>
      <c r="C118" s="128"/>
      <c r="D118" s="129"/>
      <c r="E118" s="326"/>
      <c r="F118" s="129"/>
      <c r="G118" s="422"/>
      <c r="H118" s="337"/>
      <c r="J118" s="239" t="str">
        <f t="shared" si="21"/>
        <v/>
      </c>
      <c r="K118" s="211" t="str">
        <f t="shared" si="22"/>
        <v/>
      </c>
      <c r="L118" s="211" t="str">
        <f t="shared" si="23"/>
        <v/>
      </c>
      <c r="M118" s="211" t="str">
        <f t="shared" si="24"/>
        <v/>
      </c>
      <c r="O118" s="211" t="str">
        <f t="shared" si="25"/>
        <v/>
      </c>
      <c r="P118" s="238" t="str">
        <f t="shared" si="26"/>
        <v/>
      </c>
    </row>
    <row r="119" spans="1:16">
      <c r="A119" s="820"/>
      <c r="B119" s="127"/>
      <c r="C119" s="128"/>
      <c r="D119" s="129"/>
      <c r="E119" s="326"/>
      <c r="F119" s="129"/>
      <c r="G119" s="422"/>
      <c r="H119" s="337"/>
      <c r="J119" s="239" t="str">
        <f t="shared" si="21"/>
        <v/>
      </c>
      <c r="K119" s="211" t="str">
        <f t="shared" si="22"/>
        <v/>
      </c>
      <c r="L119" s="211" t="str">
        <f t="shared" si="23"/>
        <v/>
      </c>
      <c r="M119" s="211" t="str">
        <f t="shared" si="24"/>
        <v/>
      </c>
      <c r="O119" s="211" t="str">
        <f t="shared" si="25"/>
        <v/>
      </c>
      <c r="P119" s="238" t="str">
        <f t="shared" si="26"/>
        <v/>
      </c>
    </row>
    <row r="120" spans="1:16" ht="15" customHeight="1">
      <c r="A120" s="820"/>
      <c r="B120" s="423"/>
      <c r="C120" s="424"/>
      <c r="D120" s="425"/>
      <c r="E120" s="426"/>
      <c r="F120" s="427"/>
      <c r="G120" s="428"/>
      <c r="H120" s="429"/>
      <c r="J120" s="239" t="str">
        <f t="shared" si="21"/>
        <v/>
      </c>
      <c r="K120" s="211" t="str">
        <f t="shared" si="22"/>
        <v/>
      </c>
      <c r="L120" s="211" t="str">
        <f t="shared" si="23"/>
        <v/>
      </c>
      <c r="M120" s="211" t="str">
        <f t="shared" si="24"/>
        <v/>
      </c>
      <c r="O120" s="211" t="str">
        <f t="shared" si="25"/>
        <v/>
      </c>
      <c r="P120" s="238" t="str">
        <f t="shared" si="26"/>
        <v/>
      </c>
    </row>
    <row r="121" spans="1:16">
      <c r="A121" s="820"/>
      <c r="B121" s="127"/>
      <c r="C121" s="128"/>
      <c r="D121" s="129"/>
      <c r="E121" s="326"/>
      <c r="F121" s="129"/>
      <c r="G121" s="422"/>
      <c r="H121" s="337"/>
      <c r="J121" s="239" t="str">
        <f t="shared" si="21"/>
        <v/>
      </c>
      <c r="K121" s="211" t="str">
        <f t="shared" si="22"/>
        <v/>
      </c>
      <c r="L121" s="211" t="str">
        <f t="shared" si="23"/>
        <v/>
      </c>
      <c r="M121" s="211" t="str">
        <f t="shared" si="24"/>
        <v/>
      </c>
      <c r="O121" s="211" t="str">
        <f t="shared" si="25"/>
        <v/>
      </c>
      <c r="P121" s="238" t="str">
        <f t="shared" si="26"/>
        <v/>
      </c>
    </row>
    <row r="122" spans="1:16">
      <c r="A122" s="820"/>
      <c r="B122" s="127"/>
      <c r="C122" s="128"/>
      <c r="D122" s="129"/>
      <c r="E122" s="326"/>
      <c r="F122" s="129"/>
      <c r="G122" s="422"/>
      <c r="H122" s="337"/>
      <c r="J122" s="239" t="str">
        <f t="shared" si="21"/>
        <v/>
      </c>
      <c r="K122" s="211" t="str">
        <f t="shared" si="22"/>
        <v/>
      </c>
      <c r="L122" s="211" t="str">
        <f t="shared" si="23"/>
        <v/>
      </c>
      <c r="M122" s="211" t="str">
        <f t="shared" si="24"/>
        <v/>
      </c>
      <c r="O122" s="211" t="str">
        <f t="shared" si="25"/>
        <v/>
      </c>
      <c r="P122" s="238" t="str">
        <f t="shared" si="26"/>
        <v/>
      </c>
    </row>
    <row r="123" spans="1:16">
      <c r="A123" s="820"/>
      <c r="B123" s="127"/>
      <c r="C123" s="128"/>
      <c r="D123" s="129"/>
      <c r="E123" s="326"/>
      <c r="F123" s="129"/>
      <c r="G123" s="422"/>
      <c r="H123" s="337"/>
      <c r="J123" s="239" t="str">
        <f t="shared" si="21"/>
        <v/>
      </c>
      <c r="K123" s="211" t="str">
        <f t="shared" si="22"/>
        <v/>
      </c>
      <c r="L123" s="211" t="str">
        <f t="shared" si="23"/>
        <v/>
      </c>
      <c r="M123" s="211" t="str">
        <f t="shared" si="24"/>
        <v/>
      </c>
      <c r="O123" s="211" t="str">
        <f t="shared" si="25"/>
        <v/>
      </c>
      <c r="P123" s="238" t="str">
        <f t="shared" si="26"/>
        <v/>
      </c>
    </row>
    <row r="124" spans="1:16">
      <c r="A124" s="820"/>
      <c r="B124" s="127"/>
      <c r="C124" s="128"/>
      <c r="D124" s="129"/>
      <c r="E124" s="326"/>
      <c r="F124" s="129"/>
      <c r="G124" s="422"/>
      <c r="H124" s="337"/>
      <c r="J124" s="239" t="str">
        <f t="shared" si="21"/>
        <v/>
      </c>
      <c r="K124" s="211" t="str">
        <f t="shared" si="22"/>
        <v/>
      </c>
      <c r="L124" s="211" t="str">
        <f t="shared" si="23"/>
        <v/>
      </c>
      <c r="M124" s="211" t="str">
        <f t="shared" si="24"/>
        <v/>
      </c>
      <c r="O124" s="211" t="str">
        <f t="shared" si="25"/>
        <v/>
      </c>
      <c r="P124" s="238" t="str">
        <f t="shared" si="26"/>
        <v/>
      </c>
    </row>
    <row r="125" spans="1:16" ht="15" customHeight="1">
      <c r="A125" s="820"/>
      <c r="B125" s="423"/>
      <c r="C125" s="424"/>
      <c r="D125" s="425"/>
      <c r="E125" s="426"/>
      <c r="F125" s="427"/>
      <c r="G125" s="428"/>
      <c r="H125" s="429"/>
      <c r="J125" s="239" t="str">
        <f t="shared" si="21"/>
        <v/>
      </c>
      <c r="K125" s="211" t="str">
        <f t="shared" si="22"/>
        <v/>
      </c>
      <c r="L125" s="211" t="str">
        <f t="shared" si="23"/>
        <v/>
      </c>
      <c r="M125" s="211" t="str">
        <f t="shared" si="24"/>
        <v/>
      </c>
      <c r="O125" s="211" t="str">
        <f t="shared" si="25"/>
        <v/>
      </c>
      <c r="P125" s="238" t="str">
        <f t="shared" si="26"/>
        <v/>
      </c>
    </row>
    <row r="126" spans="1:16">
      <c r="A126" s="820"/>
      <c r="B126" s="127"/>
      <c r="C126" s="128"/>
      <c r="D126" s="129"/>
      <c r="E126" s="326"/>
      <c r="F126" s="129"/>
      <c r="G126" s="422"/>
      <c r="H126" s="337"/>
      <c r="J126" s="239" t="str">
        <f t="shared" si="21"/>
        <v/>
      </c>
      <c r="K126" s="211" t="str">
        <f t="shared" si="22"/>
        <v/>
      </c>
      <c r="L126" s="211" t="str">
        <f t="shared" si="23"/>
        <v/>
      </c>
      <c r="M126" s="211" t="str">
        <f t="shared" si="24"/>
        <v/>
      </c>
      <c r="O126" s="211" t="str">
        <f t="shared" si="25"/>
        <v/>
      </c>
      <c r="P126" s="238" t="str">
        <f t="shared" si="26"/>
        <v/>
      </c>
    </row>
    <row r="127" spans="1:16">
      <c r="A127" s="820"/>
      <c r="B127" s="127"/>
      <c r="C127" s="128"/>
      <c r="D127" s="129"/>
      <c r="E127" s="326"/>
      <c r="F127" s="129"/>
      <c r="G127" s="422"/>
      <c r="H127" s="337"/>
      <c r="J127" s="239" t="str">
        <f t="shared" si="21"/>
        <v/>
      </c>
      <c r="K127" s="211" t="str">
        <f t="shared" si="22"/>
        <v/>
      </c>
      <c r="L127" s="211" t="str">
        <f t="shared" si="23"/>
        <v/>
      </c>
      <c r="M127" s="211" t="str">
        <f t="shared" si="24"/>
        <v/>
      </c>
      <c r="O127" s="211" t="str">
        <f t="shared" si="25"/>
        <v/>
      </c>
      <c r="P127" s="238" t="str">
        <f t="shared" si="26"/>
        <v/>
      </c>
    </row>
    <row r="128" spans="1:16">
      <c r="A128" s="820"/>
      <c r="B128" s="127"/>
      <c r="C128" s="128"/>
      <c r="D128" s="129"/>
      <c r="E128" s="326"/>
      <c r="F128" s="129"/>
      <c r="G128" s="422"/>
      <c r="H128" s="337"/>
      <c r="J128" s="239" t="str">
        <f t="shared" si="21"/>
        <v/>
      </c>
      <c r="K128" s="211" t="str">
        <f t="shared" si="22"/>
        <v/>
      </c>
      <c r="L128" s="211" t="str">
        <f t="shared" si="23"/>
        <v/>
      </c>
      <c r="M128" s="211" t="str">
        <f t="shared" si="24"/>
        <v/>
      </c>
      <c r="O128" s="211" t="str">
        <f t="shared" si="25"/>
        <v/>
      </c>
      <c r="P128" s="238" t="str">
        <f t="shared" si="26"/>
        <v/>
      </c>
    </row>
    <row r="129" spans="1:16" ht="15.75" thickBot="1">
      <c r="A129" s="821"/>
      <c r="B129" s="138"/>
      <c r="C129" s="139"/>
      <c r="D129" s="140"/>
      <c r="E129" s="327"/>
      <c r="F129" s="140"/>
      <c r="G129" s="430"/>
      <c r="H129" s="338"/>
      <c r="J129" s="239" t="str">
        <f t="shared" si="21"/>
        <v/>
      </c>
      <c r="K129" s="211" t="str">
        <f t="shared" si="22"/>
        <v/>
      </c>
      <c r="L129" s="211" t="str">
        <f t="shared" si="23"/>
        <v/>
      </c>
      <c r="M129" s="211" t="str">
        <f t="shared" si="24"/>
        <v/>
      </c>
      <c r="O129" s="211" t="str">
        <f t="shared" si="25"/>
        <v/>
      </c>
      <c r="P129" s="238" t="str">
        <f t="shared" si="26"/>
        <v/>
      </c>
    </row>
    <row r="130" spans="1:16"/>
  </sheetData>
  <sheetProtection password="C41E" sheet="1" objects="1" scenarios="1" selectLockedCells="1"/>
  <mergeCells count="23">
    <mergeCell ref="A10:A13"/>
    <mergeCell ref="A22:A25"/>
    <mergeCell ref="A26:A82"/>
    <mergeCell ref="A18:A21"/>
    <mergeCell ref="C102:C103"/>
    <mergeCell ref="A102:A103"/>
    <mergeCell ref="B102:B103"/>
    <mergeCell ref="A105:A129"/>
    <mergeCell ref="D102:D103"/>
    <mergeCell ref="G102:G103"/>
    <mergeCell ref="G3:G4"/>
    <mergeCell ref="H3:H4"/>
    <mergeCell ref="E3:F3"/>
    <mergeCell ref="A3:A4"/>
    <mergeCell ref="B3:B4"/>
    <mergeCell ref="D3:D4"/>
    <mergeCell ref="C3:C4"/>
    <mergeCell ref="H102:H103"/>
    <mergeCell ref="E102:E103"/>
    <mergeCell ref="F102:F103"/>
    <mergeCell ref="A83:A98"/>
    <mergeCell ref="A6:A9"/>
    <mergeCell ref="A14:A17"/>
  </mergeCells>
  <phoneticPr fontId="9" type="noConversion"/>
  <conditionalFormatting sqref="J2">
    <cfRule type="cellIs" dxfId="224" priority="178" stopIfTrue="1" operator="equal">
      <formula>"НОРМА"</formula>
    </cfRule>
    <cfRule type="cellIs" dxfId="223" priority="179" stopIfTrue="1" operator="equal">
      <formula>"ОШИБКИ"</formula>
    </cfRule>
  </conditionalFormatting>
  <conditionalFormatting sqref="C6:C98">
    <cfRule type="expression" dxfId="222" priority="180" stopIfTrue="1">
      <formula>ISTEXT(C6)</formula>
    </cfRule>
    <cfRule type="expression" dxfId="221" priority="181" stopIfTrue="1">
      <formula>AND(C6&lt;&gt;"",C6&lt;GodSegodni-50)</formula>
    </cfRule>
    <cfRule type="cellIs" dxfId="220" priority="182" stopIfTrue="1" operator="greaterThan">
      <formula>GodSegodni</formula>
    </cfRule>
    <cfRule type="expression" dxfId="219" priority="183" stopIfTrue="1">
      <formula>C6&lt;&gt;ROUND(C6,0)</formula>
    </cfRule>
  </conditionalFormatting>
  <conditionalFormatting sqref="D6:D98">
    <cfRule type="expression" dxfId="218" priority="184" stopIfTrue="1">
      <formula>ISTEXT(D6)</formula>
    </cfRule>
    <cfRule type="cellIs" dxfId="217" priority="185" stopIfTrue="1" operator="notBetween">
      <formula>0</formula>
      <formula>24</formula>
    </cfRule>
    <cfRule type="expression" dxfId="216" priority="186" stopIfTrue="1">
      <formula>D6&lt;&gt;ROUND(D6,0)</formula>
    </cfRule>
  </conditionalFormatting>
  <conditionalFormatting sqref="E6:E98">
    <cfRule type="expression" dxfId="215" priority="187" stopIfTrue="1">
      <formula>ISTEXT(E6)</formula>
    </cfRule>
    <cfRule type="cellIs" dxfId="214" priority="188" stopIfTrue="1" operator="lessThan">
      <formula>0</formula>
    </cfRule>
    <cfRule type="expression" dxfId="213" priority="189" stopIfTrue="1">
      <formula>E6&lt;&gt;ROUND(E6,0)</formula>
    </cfRule>
  </conditionalFormatting>
  <conditionalFormatting sqref="F6:F98">
    <cfRule type="expression" dxfId="212" priority="190" stopIfTrue="1">
      <formula>ISTEXT(F6)</formula>
    </cfRule>
    <cfRule type="cellIs" dxfId="211" priority="191" stopIfTrue="1" operator="notBetween">
      <formula>0</formula>
      <formula>E6</formula>
    </cfRule>
  </conditionalFormatting>
  <conditionalFormatting sqref="G6:G98">
    <cfRule type="expression" dxfId="210" priority="192" stopIfTrue="1">
      <formula>ISTEXT(G6)</formula>
    </cfRule>
    <cfRule type="cellIs" dxfId="209" priority="193" stopIfTrue="1" operator="notBetween">
      <formula>0</formula>
      <formula>366</formula>
    </cfRule>
    <cfRule type="expression" dxfId="208" priority="194" stopIfTrue="1">
      <formula>G6&lt;&gt;ROUND(G6,0)</formula>
    </cfRule>
  </conditionalFormatting>
  <conditionalFormatting sqref="C105:C129">
    <cfRule type="expression" dxfId="207" priority="195" stopIfTrue="1">
      <formula>ISTEXT(C105)</formula>
    </cfRule>
    <cfRule type="expression" dxfId="206" priority="196" stopIfTrue="1">
      <formula>AND(C105&lt;&gt;"",C105&lt;GodSegodni-50)</formula>
    </cfRule>
    <cfRule type="cellIs" dxfId="205" priority="197" stopIfTrue="1" operator="greaterThan">
      <formula>GodSegodni</formula>
    </cfRule>
    <cfRule type="expression" dxfId="204" priority="198" stopIfTrue="1">
      <formula>C105&lt;&gt;ROUND(C105,0)</formula>
    </cfRule>
  </conditionalFormatting>
  <conditionalFormatting sqref="D105:D129">
    <cfRule type="expression" dxfId="203" priority="199" stopIfTrue="1">
      <formula>ISTEXT(D105)</formula>
    </cfRule>
    <cfRule type="cellIs" dxfId="202" priority="200" stopIfTrue="1" operator="notBetween">
      <formula>0</formula>
      <formula>24</formula>
    </cfRule>
    <cfRule type="expression" dxfId="201" priority="201" stopIfTrue="1">
      <formula>D105&lt;&gt;ROUND(D105,0)</formula>
    </cfRule>
  </conditionalFormatting>
  <conditionalFormatting sqref="G105:G129">
    <cfRule type="expression" dxfId="200" priority="207" stopIfTrue="1">
      <formula>ISTEXT(G105)</formula>
    </cfRule>
    <cfRule type="cellIs" dxfId="199" priority="208" stopIfTrue="1" operator="notBetween">
      <formula>0</formula>
      <formula>366</formula>
    </cfRule>
    <cfRule type="expression" dxfId="198" priority="209" stopIfTrue="1">
      <formula>G105&lt;&gt;ROUND(G105,0)</formula>
    </cfRule>
  </conditionalFormatting>
  <conditionalFormatting sqref="F105:F108 F110:F129">
    <cfRule type="expression" dxfId="197" priority="210" stopIfTrue="1">
      <formula>ISTEXT(F105)</formula>
    </cfRule>
    <cfRule type="cellIs" dxfId="196" priority="211" stopIfTrue="1" operator="lessThan">
      <formula>0</formula>
    </cfRule>
    <cfRule type="expression" dxfId="195" priority="212" stopIfTrue="1">
      <formula>F105&lt;&gt;ROUND(F105,0)</formula>
    </cfRule>
  </conditionalFormatting>
  <dataValidations count="9">
    <dataValidation type="whole" errorStyle="information" showInputMessage="1" showErrorMessage="1" error="недопустимое значение" sqref="C6:C98">
      <formula1>GodSegodni-50</formula1>
      <formula2>GodSegodni</formula2>
    </dataValidation>
    <dataValidation type="whole" errorStyle="information" showInputMessage="1" showErrorMessage="1" error="недопустимое значение" sqref="D6:D98">
      <formula1>0</formula1>
      <formula2>24</formula2>
    </dataValidation>
    <dataValidation type="whole" errorStyle="information" operator="greaterThanOrEqual" showInputMessage="1" showErrorMessage="1" error="недопустимое значение" sqref="E6:E98">
      <formula1>0</formula1>
    </dataValidation>
    <dataValidation type="whole" errorStyle="information" showInputMessage="1" showErrorMessage="1" error="недопустимое значение" sqref="F6:F98">
      <formula1>0</formula1>
      <formula2>E6</formula2>
    </dataValidation>
    <dataValidation type="whole" errorStyle="information" showInputMessage="1" showErrorMessage="1" error="недопустимое значение" sqref="G6:G98">
      <formula1>0</formula1>
      <formula2>366</formula2>
    </dataValidation>
    <dataValidation type="whole" errorStyle="information" showInputMessage="1" showErrorMessage="1" error="недопустимое значение" sqref="C105:C129">
      <formula1>GodSegodni-50</formula1>
      <formula2>GodSegodni</formula2>
    </dataValidation>
    <dataValidation type="whole" errorStyle="information" showInputMessage="1" showErrorMessage="1" error="недопустимое значение" sqref="D105:D129">
      <formula1>0</formula1>
      <formula2>24</formula2>
    </dataValidation>
    <dataValidation type="whole" errorStyle="information" showInputMessage="1" showErrorMessage="1" error="недопустимое значение" sqref="G105:G129">
      <formula1>0</formula1>
      <formula2>366</formula2>
    </dataValidation>
    <dataValidation type="whole" errorStyle="information" operator="greaterThanOrEqual" showInputMessage="1" showErrorMessage="1" error="недопустимое значение" sqref="F105:F129">
      <formula1>0</formula1>
    </dataValidation>
  </dataValidations>
  <printOptions gridLines="1"/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08"/>
  <dimension ref="A1:IS74"/>
  <sheetViews>
    <sheetView workbookViewId="0">
      <pane ySplit="8" topLeftCell="A60" activePane="bottomLeft" state="frozen"/>
      <selection activeCell="C8" sqref="C8"/>
      <selection pane="bottomLeft" activeCell="C8" sqref="C8"/>
    </sheetView>
  </sheetViews>
  <sheetFormatPr defaultColWidth="0" defaultRowHeight="15" zeroHeight="1"/>
  <cols>
    <col min="1" max="1" width="59" style="17" customWidth="1"/>
    <col min="2" max="2" width="14.140625" style="17" customWidth="1"/>
    <col min="3" max="3" width="11.28515625" style="17" customWidth="1"/>
    <col min="4" max="4" width="16.85546875" style="17" customWidth="1"/>
    <col min="5" max="5" width="14.7109375" style="17" customWidth="1"/>
    <col min="6" max="6" width="16.5703125" style="17" customWidth="1"/>
    <col min="7" max="7" width="16" style="17" customWidth="1"/>
    <col min="8" max="8" width="15.7109375" style="17" hidden="1" customWidth="1"/>
    <col min="9" max="9" width="60.7109375" style="17" customWidth="1"/>
    <col min="10" max="250" width="9.140625" style="196" hidden="1" customWidth="1"/>
    <col min="251" max="251" width="8.85546875" style="196" hidden="1" customWidth="1"/>
    <col min="252" max="252" width="7.28515625" style="196" hidden="1" customWidth="1"/>
    <col min="253" max="253" width="8.85546875" style="216" hidden="1" customWidth="1"/>
    <col min="254" max="16384" width="8.85546875" style="196" hidden="1"/>
  </cols>
  <sheetData>
    <row r="1" spans="1:253" s="217" customFormat="1" ht="18.75">
      <c r="A1" s="332" t="s">
        <v>483</v>
      </c>
      <c r="B1" s="342"/>
      <c r="C1" s="342"/>
      <c r="D1" s="342"/>
      <c r="E1" s="342"/>
      <c r="F1" s="342"/>
      <c r="G1" s="342"/>
      <c r="H1" s="47"/>
      <c r="I1" s="47"/>
      <c r="IS1" s="216"/>
    </row>
    <row r="2" spans="1:253" s="195" customFormat="1" ht="18.75">
      <c r="A2" s="343" t="s">
        <v>467</v>
      </c>
      <c r="B2" s="343"/>
      <c r="C2" s="343"/>
      <c r="D2" s="343"/>
      <c r="E2" s="343"/>
      <c r="F2" s="343"/>
      <c r="G2" s="343"/>
      <c r="H2" s="16"/>
      <c r="I2" s="43" t="str">
        <f ca="1">IF(COUNTBLANK($I$5:$I$72)=68,"НОРМА","ОШИБКИ")</f>
        <v>НОРМА</v>
      </c>
      <c r="IR2" s="195" t="str">
        <f ca="1">IF(COUNTBLANK($I$5:$I$72)=68,"НОРМА","ОШИБКИ")</f>
        <v>НОРМА</v>
      </c>
    </row>
    <row r="3" spans="1:253" ht="18.75">
      <c r="A3" s="328"/>
      <c r="B3" s="328"/>
      <c r="C3" s="328"/>
      <c r="D3" s="328"/>
      <c r="E3" s="328"/>
      <c r="F3" s="328"/>
      <c r="G3" s="328"/>
    </row>
    <row r="4" spans="1:253" ht="15.75" thickBot="1">
      <c r="B4" s="16"/>
      <c r="C4" s="16"/>
      <c r="D4" s="16"/>
      <c r="E4" s="16"/>
      <c r="F4" s="16"/>
      <c r="G4" s="16"/>
    </row>
    <row r="5" spans="1:253" ht="15" customHeight="1" thickBot="1">
      <c r="A5" s="773" t="s">
        <v>16</v>
      </c>
      <c r="B5" s="773" t="s">
        <v>17</v>
      </c>
      <c r="C5" s="773" t="s">
        <v>390</v>
      </c>
      <c r="D5" s="773" t="s">
        <v>60</v>
      </c>
      <c r="E5" s="773"/>
      <c r="F5" s="773"/>
      <c r="G5" s="773" t="s">
        <v>61</v>
      </c>
      <c r="I5" s="265" t="str">
        <f ca="1">IF(RIGHT(CELL("имяфайла",$A$1),LEN(CELL("имяфайла",$A$1))-SEARCH("]",CELL("имяфайла",$A$1)))&lt;&gt;"8","название листа нельзя менять","")</f>
        <v/>
      </c>
    </row>
    <row r="6" spans="1:253" ht="18" customHeight="1" thickBot="1">
      <c r="A6" s="773"/>
      <c r="B6" s="773"/>
      <c r="C6" s="773"/>
      <c r="D6" s="773" t="s">
        <v>62</v>
      </c>
      <c r="E6" s="773" t="s">
        <v>63</v>
      </c>
      <c r="F6" s="773"/>
      <c r="G6" s="773"/>
    </row>
    <row r="7" spans="1:253" ht="45.75" thickBot="1">
      <c r="A7" s="773"/>
      <c r="B7" s="773"/>
      <c r="C7" s="773"/>
      <c r="D7" s="773"/>
      <c r="E7" s="2" t="s">
        <v>42</v>
      </c>
      <c r="F7" s="2" t="s">
        <v>64</v>
      </c>
      <c r="G7" s="773"/>
      <c r="IR7" s="541">
        <f ca="1">IF($IR$2="ОШИБКИ",1,0)</f>
        <v>0</v>
      </c>
    </row>
    <row r="8" spans="1:253" ht="15.75" thickBot="1">
      <c r="A8" s="8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I8" s="152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</row>
    <row r="9" spans="1:253" s="16" customFormat="1">
      <c r="A9" s="472"/>
      <c r="B9" s="468"/>
      <c r="C9" s="469"/>
      <c r="D9" s="469"/>
      <c r="E9" s="469"/>
      <c r="F9" s="469"/>
      <c r="G9" s="473"/>
      <c r="I9" s="151" t="str">
        <f t="shared" ref="I9:I40" si="0">IF(AND(J9="",K9="",L9="",M9=""),"",J9&amp;"|"&amp;K9&amp;"|"&amp;L9&amp;"|"&amp;M9)</f>
        <v/>
      </c>
      <c r="J9" s="43" t="str">
        <f t="shared" ref="J9:J40" si="1">IF(ISERROR(VALUE(SUBSTITUTE(1&amp;B9&amp;C9&amp;D9&amp;E9&amp;F9&amp;G9,",",""))),"недопустимое значение в этой строке","")</f>
        <v/>
      </c>
      <c r="K9" s="222" t="str">
        <f t="shared" ref="K9:K40" si="2">IF(B9="","",IF(ISTEXT(B9),"",IF(AND(B9&gt;GodSegodni-50,B9&lt;=GodSegodni),"","Год ввода в эксплуатацию вне интервала допустимых значений")))</f>
        <v/>
      </c>
      <c r="L9" s="43" t="str">
        <f t="shared" ref="L9:L40" si="3">IF(ROUND(SUM($B9:$G9),0)=SUM($B9:$G9),"","не все числа в строке целые")</f>
        <v/>
      </c>
      <c r="M9" s="43" t="str">
        <f t="shared" ref="M9:M40" si="4">IF($F9&gt;$E9,"эндохирургические  больше, чем всего","")</f>
        <v/>
      </c>
      <c r="N9" s="43"/>
      <c r="O9" s="43"/>
      <c r="P9" s="43"/>
      <c r="Q9" s="43"/>
      <c r="IS9" s="43"/>
    </row>
    <row r="10" spans="1:253">
      <c r="A10" s="472"/>
      <c r="B10" s="468"/>
      <c r="C10" s="469"/>
      <c r="D10" s="469"/>
      <c r="E10" s="469"/>
      <c r="F10" s="469"/>
      <c r="G10" s="473"/>
      <c r="H10" s="16"/>
      <c r="I10" s="151" t="str">
        <f t="shared" si="0"/>
        <v/>
      </c>
      <c r="J10" s="43" t="str">
        <f t="shared" si="1"/>
        <v/>
      </c>
      <c r="K10" s="222" t="str">
        <f t="shared" si="2"/>
        <v/>
      </c>
      <c r="L10" s="43" t="str">
        <f t="shared" si="3"/>
        <v/>
      </c>
      <c r="M10" s="43" t="str">
        <f t="shared" si="4"/>
        <v/>
      </c>
      <c r="N10" s="43"/>
      <c r="O10" s="43"/>
      <c r="P10" s="43"/>
      <c r="Q10" s="215"/>
      <c r="R10" s="215"/>
      <c r="S10" s="215"/>
      <c r="T10" s="215"/>
      <c r="U10" s="215"/>
      <c r="V10" s="215"/>
      <c r="W10" s="215"/>
      <c r="X10" s="215"/>
      <c r="Y10" s="215"/>
    </row>
    <row r="11" spans="1:253">
      <c r="A11" s="472"/>
      <c r="B11" s="468"/>
      <c r="C11" s="469"/>
      <c r="D11" s="469"/>
      <c r="E11" s="469"/>
      <c r="F11" s="469"/>
      <c r="G11" s="473"/>
      <c r="H11" s="16"/>
      <c r="I11" s="151" t="str">
        <f t="shared" si="0"/>
        <v/>
      </c>
      <c r="J11" s="43" t="str">
        <f t="shared" si="1"/>
        <v/>
      </c>
      <c r="K11" s="222" t="str">
        <f t="shared" si="2"/>
        <v/>
      </c>
      <c r="L11" s="43" t="str">
        <f t="shared" si="3"/>
        <v/>
      </c>
      <c r="M11" s="43" t="str">
        <f t="shared" si="4"/>
        <v/>
      </c>
      <c r="N11" s="43"/>
      <c r="O11" s="43"/>
      <c r="P11" s="43"/>
      <c r="Q11" s="215"/>
      <c r="R11" s="215"/>
      <c r="S11" s="215"/>
      <c r="T11" s="215"/>
      <c r="U11" s="215"/>
      <c r="V11" s="215"/>
      <c r="W11" s="215"/>
      <c r="X11" s="215"/>
      <c r="Y11" s="215"/>
    </row>
    <row r="12" spans="1:253" ht="14.25" customHeight="1">
      <c r="A12" s="472" t="s">
        <v>664</v>
      </c>
      <c r="B12" s="468">
        <v>2015</v>
      </c>
      <c r="C12" s="469">
        <v>1</v>
      </c>
      <c r="D12" s="469">
        <v>180</v>
      </c>
      <c r="E12" s="469">
        <v>180</v>
      </c>
      <c r="F12" s="469"/>
      <c r="G12" s="473"/>
      <c r="H12" s="16"/>
      <c r="I12" s="151" t="str">
        <f t="shared" ca="1" si="0"/>
        <v/>
      </c>
      <c r="J12" s="43" t="str">
        <f t="shared" si="1"/>
        <v/>
      </c>
      <c r="K12" s="222" t="str">
        <f t="shared" ca="1" si="2"/>
        <v/>
      </c>
      <c r="L12" s="43" t="str">
        <f t="shared" si="3"/>
        <v/>
      </c>
      <c r="M12" s="43" t="str">
        <f t="shared" si="4"/>
        <v/>
      </c>
      <c r="N12" s="43"/>
      <c r="O12" s="43"/>
      <c r="P12" s="43"/>
      <c r="Q12" s="215"/>
      <c r="R12" s="215"/>
      <c r="S12" s="215"/>
      <c r="T12" s="215"/>
      <c r="U12" s="215"/>
      <c r="V12" s="215"/>
      <c r="W12" s="215"/>
      <c r="X12" s="215"/>
      <c r="Y12" s="215"/>
    </row>
    <row r="13" spans="1:253">
      <c r="A13" s="472" t="s">
        <v>665</v>
      </c>
      <c r="B13" s="468">
        <v>2015</v>
      </c>
      <c r="C13" s="469">
        <v>1</v>
      </c>
      <c r="D13" s="469">
        <v>179</v>
      </c>
      <c r="E13" s="469">
        <v>179</v>
      </c>
      <c r="F13" s="469"/>
      <c r="G13" s="473"/>
      <c r="H13" s="16"/>
      <c r="I13" s="151" t="str">
        <f t="shared" ca="1" si="0"/>
        <v/>
      </c>
      <c r="J13" s="43" t="str">
        <f t="shared" si="1"/>
        <v/>
      </c>
      <c r="K13" s="222" t="str">
        <f t="shared" ca="1" si="2"/>
        <v/>
      </c>
      <c r="L13" s="43" t="str">
        <f t="shared" si="3"/>
        <v/>
      </c>
      <c r="M13" s="43" t="str">
        <f t="shared" si="4"/>
        <v/>
      </c>
      <c r="N13" s="43"/>
      <c r="O13" s="43"/>
      <c r="P13" s="43"/>
      <c r="Q13" s="215"/>
      <c r="R13" s="215"/>
      <c r="S13" s="215"/>
      <c r="T13" s="215"/>
      <c r="U13" s="215"/>
      <c r="V13" s="215"/>
      <c r="W13" s="215"/>
      <c r="X13" s="215"/>
      <c r="Y13" s="215"/>
    </row>
    <row r="14" spans="1:253">
      <c r="A14" s="472" t="s">
        <v>657</v>
      </c>
      <c r="B14" s="468">
        <v>2015</v>
      </c>
      <c r="C14" s="469">
        <v>1</v>
      </c>
      <c r="D14" s="469">
        <v>109</v>
      </c>
      <c r="E14" s="469">
        <v>109</v>
      </c>
      <c r="F14" s="469"/>
      <c r="G14" s="473"/>
      <c r="H14" s="16"/>
      <c r="I14" s="151" t="str">
        <f t="shared" ca="1" si="0"/>
        <v/>
      </c>
      <c r="J14" s="43" t="str">
        <f t="shared" si="1"/>
        <v/>
      </c>
      <c r="K14" s="222" t="str">
        <f t="shared" ca="1" si="2"/>
        <v/>
      </c>
      <c r="L14" s="43" t="str">
        <f t="shared" si="3"/>
        <v/>
      </c>
      <c r="M14" s="43" t="str">
        <f t="shared" si="4"/>
        <v/>
      </c>
      <c r="N14" s="43"/>
      <c r="O14" s="43"/>
      <c r="P14" s="43"/>
      <c r="Q14" s="215"/>
      <c r="R14" s="215"/>
      <c r="S14" s="215"/>
      <c r="T14" s="215"/>
      <c r="U14" s="215"/>
      <c r="V14" s="215"/>
      <c r="W14" s="215"/>
      <c r="X14" s="215"/>
      <c r="Y14" s="215"/>
    </row>
    <row r="15" spans="1:253" ht="14.25" customHeight="1">
      <c r="A15" s="472" t="s">
        <v>666</v>
      </c>
      <c r="B15" s="468">
        <v>2019</v>
      </c>
      <c r="C15" s="469">
        <v>1</v>
      </c>
      <c r="D15" s="469">
        <v>200</v>
      </c>
      <c r="E15" s="469">
        <v>200</v>
      </c>
      <c r="F15" s="469"/>
      <c r="G15" s="473"/>
      <c r="H15" s="16"/>
      <c r="I15" s="151" t="str">
        <f t="shared" ca="1" si="0"/>
        <v/>
      </c>
      <c r="J15" s="43" t="str">
        <f t="shared" si="1"/>
        <v/>
      </c>
      <c r="K15" s="222" t="str">
        <f t="shared" ca="1" si="2"/>
        <v/>
      </c>
      <c r="L15" s="43" t="str">
        <f t="shared" si="3"/>
        <v/>
      </c>
      <c r="M15" s="43" t="str">
        <f t="shared" si="4"/>
        <v/>
      </c>
      <c r="N15" s="43"/>
      <c r="O15" s="43"/>
      <c r="P15" s="43"/>
      <c r="Q15" s="215"/>
      <c r="R15" s="215"/>
      <c r="S15" s="215"/>
      <c r="T15" s="215"/>
      <c r="U15" s="215"/>
      <c r="V15" s="215"/>
      <c r="W15" s="215"/>
      <c r="X15" s="215"/>
      <c r="Y15" s="215"/>
    </row>
    <row r="16" spans="1:253">
      <c r="A16" s="472" t="s">
        <v>667</v>
      </c>
      <c r="B16" s="468">
        <v>2021</v>
      </c>
      <c r="C16" s="469">
        <v>3</v>
      </c>
      <c r="D16" s="469">
        <v>384</v>
      </c>
      <c r="E16" s="469">
        <v>384</v>
      </c>
      <c r="F16" s="469"/>
      <c r="G16" s="473"/>
      <c r="H16" s="16"/>
      <c r="I16" s="151" t="str">
        <f t="shared" ca="1" si="0"/>
        <v/>
      </c>
      <c r="J16" s="43" t="str">
        <f t="shared" si="1"/>
        <v/>
      </c>
      <c r="K16" s="222" t="str">
        <f t="shared" ca="1" si="2"/>
        <v/>
      </c>
      <c r="L16" s="43" t="str">
        <f t="shared" si="3"/>
        <v/>
      </c>
      <c r="M16" s="43" t="str">
        <f t="shared" si="4"/>
        <v/>
      </c>
      <c r="N16" s="43"/>
      <c r="O16" s="43"/>
      <c r="P16" s="43"/>
      <c r="Q16" s="215"/>
      <c r="R16" s="215"/>
      <c r="S16" s="215"/>
      <c r="T16" s="215"/>
      <c r="U16" s="215"/>
      <c r="V16" s="215"/>
      <c r="W16" s="215"/>
      <c r="X16" s="215"/>
      <c r="Y16" s="215"/>
    </row>
    <row r="17" spans="1:25">
      <c r="A17" s="472"/>
      <c r="B17" s="468"/>
      <c r="C17" s="469"/>
      <c r="D17" s="469"/>
      <c r="E17" s="469"/>
      <c r="F17" s="469"/>
      <c r="G17" s="473"/>
      <c r="H17" s="16"/>
      <c r="I17" s="151" t="str">
        <f t="shared" si="0"/>
        <v/>
      </c>
      <c r="J17" s="43" t="str">
        <f t="shared" si="1"/>
        <v/>
      </c>
      <c r="K17" s="222" t="str">
        <f t="shared" si="2"/>
        <v/>
      </c>
      <c r="L17" s="43" t="str">
        <f t="shared" si="3"/>
        <v/>
      </c>
      <c r="M17" s="43" t="str">
        <f t="shared" si="4"/>
        <v/>
      </c>
      <c r="N17" s="43"/>
      <c r="O17" s="43"/>
      <c r="P17" s="43"/>
      <c r="Q17" s="215"/>
      <c r="R17" s="215"/>
      <c r="S17" s="215"/>
      <c r="T17" s="215"/>
      <c r="U17" s="215"/>
      <c r="V17" s="215"/>
      <c r="W17" s="215"/>
      <c r="X17" s="215"/>
      <c r="Y17" s="215"/>
    </row>
    <row r="18" spans="1:25">
      <c r="A18" s="472"/>
      <c r="B18" s="468"/>
      <c r="C18" s="469"/>
      <c r="D18" s="469"/>
      <c r="E18" s="469"/>
      <c r="F18" s="469"/>
      <c r="G18" s="473"/>
      <c r="H18" s="16"/>
      <c r="I18" s="151" t="str">
        <f t="shared" si="0"/>
        <v/>
      </c>
      <c r="J18" s="43" t="str">
        <f t="shared" si="1"/>
        <v/>
      </c>
      <c r="K18" s="222" t="str">
        <f t="shared" si="2"/>
        <v/>
      </c>
      <c r="L18" s="43" t="str">
        <f t="shared" si="3"/>
        <v/>
      </c>
      <c r="M18" s="43" t="str">
        <f t="shared" si="4"/>
        <v/>
      </c>
      <c r="N18" s="43"/>
      <c r="O18" s="43"/>
      <c r="P18" s="43"/>
      <c r="Q18" s="215"/>
      <c r="R18" s="215"/>
      <c r="S18" s="215"/>
      <c r="T18" s="215"/>
      <c r="U18" s="215"/>
      <c r="V18" s="215"/>
      <c r="W18" s="215"/>
      <c r="X18" s="215"/>
      <c r="Y18" s="215"/>
    </row>
    <row r="19" spans="1:25">
      <c r="A19" s="472"/>
      <c r="B19" s="468"/>
      <c r="C19" s="469"/>
      <c r="D19" s="469"/>
      <c r="E19" s="469"/>
      <c r="F19" s="469"/>
      <c r="G19" s="473"/>
      <c r="H19" s="16"/>
      <c r="I19" s="151" t="str">
        <f t="shared" si="0"/>
        <v/>
      </c>
      <c r="J19" s="43" t="str">
        <f t="shared" si="1"/>
        <v/>
      </c>
      <c r="K19" s="222" t="str">
        <f t="shared" si="2"/>
        <v/>
      </c>
      <c r="L19" s="43" t="str">
        <f t="shared" si="3"/>
        <v/>
      </c>
      <c r="M19" s="43" t="str">
        <f t="shared" si="4"/>
        <v/>
      </c>
      <c r="N19" s="43"/>
      <c r="O19" s="43"/>
      <c r="P19" s="43"/>
      <c r="Q19" s="215"/>
      <c r="R19" s="215"/>
      <c r="S19" s="215"/>
      <c r="T19" s="215"/>
      <c r="U19" s="215"/>
      <c r="V19" s="215"/>
      <c r="W19" s="215"/>
      <c r="X19" s="215"/>
      <c r="Y19" s="215"/>
    </row>
    <row r="20" spans="1:25">
      <c r="A20" s="472"/>
      <c r="B20" s="468"/>
      <c r="C20" s="469"/>
      <c r="D20" s="469"/>
      <c r="E20" s="469"/>
      <c r="F20" s="469"/>
      <c r="G20" s="473"/>
      <c r="H20" s="16"/>
      <c r="I20" s="151" t="str">
        <f t="shared" si="0"/>
        <v/>
      </c>
      <c r="J20" s="43" t="str">
        <f t="shared" si="1"/>
        <v/>
      </c>
      <c r="K20" s="222" t="str">
        <f t="shared" si="2"/>
        <v/>
      </c>
      <c r="L20" s="43" t="str">
        <f t="shared" si="3"/>
        <v/>
      </c>
      <c r="M20" s="43" t="str">
        <f t="shared" si="4"/>
        <v/>
      </c>
      <c r="N20" s="43"/>
      <c r="O20" s="43"/>
      <c r="P20" s="43"/>
      <c r="Q20" s="215"/>
      <c r="R20" s="215"/>
      <c r="S20" s="215"/>
      <c r="T20" s="215"/>
      <c r="U20" s="215"/>
      <c r="V20" s="215"/>
      <c r="W20" s="215"/>
      <c r="X20" s="215"/>
      <c r="Y20" s="215"/>
    </row>
    <row r="21" spans="1:25" ht="14.25" customHeight="1">
      <c r="A21" s="472"/>
      <c r="B21" s="468"/>
      <c r="C21" s="469"/>
      <c r="D21" s="469"/>
      <c r="E21" s="469"/>
      <c r="F21" s="469"/>
      <c r="G21" s="473"/>
      <c r="H21" s="16"/>
      <c r="I21" s="151" t="str">
        <f t="shared" si="0"/>
        <v/>
      </c>
      <c r="J21" s="43" t="str">
        <f t="shared" si="1"/>
        <v/>
      </c>
      <c r="K21" s="222" t="str">
        <f t="shared" si="2"/>
        <v/>
      </c>
      <c r="L21" s="43" t="str">
        <f t="shared" si="3"/>
        <v/>
      </c>
      <c r="M21" s="43" t="str">
        <f t="shared" si="4"/>
        <v/>
      </c>
      <c r="N21" s="43"/>
      <c r="O21" s="43"/>
      <c r="P21" s="43"/>
      <c r="Q21" s="215"/>
      <c r="R21" s="215"/>
      <c r="S21" s="215"/>
      <c r="T21" s="215"/>
      <c r="U21" s="215"/>
      <c r="V21" s="215"/>
      <c r="W21" s="215"/>
      <c r="X21" s="215"/>
      <c r="Y21" s="215"/>
    </row>
    <row r="22" spans="1:25">
      <c r="A22" s="472"/>
      <c r="B22" s="468"/>
      <c r="C22" s="469"/>
      <c r="D22" s="469"/>
      <c r="E22" s="469"/>
      <c r="F22" s="469"/>
      <c r="G22" s="473"/>
      <c r="H22" s="16"/>
      <c r="I22" s="151" t="str">
        <f t="shared" si="0"/>
        <v/>
      </c>
      <c r="J22" s="43" t="str">
        <f t="shared" si="1"/>
        <v/>
      </c>
      <c r="K22" s="222" t="str">
        <f t="shared" si="2"/>
        <v/>
      </c>
      <c r="L22" s="43" t="str">
        <f t="shared" si="3"/>
        <v/>
      </c>
      <c r="M22" s="43" t="str">
        <f t="shared" si="4"/>
        <v/>
      </c>
      <c r="N22" s="43"/>
      <c r="O22" s="43"/>
      <c r="P22" s="43"/>
      <c r="Q22" s="215"/>
      <c r="R22" s="215"/>
      <c r="S22" s="215"/>
      <c r="T22" s="215"/>
      <c r="U22" s="215"/>
      <c r="V22" s="215"/>
      <c r="W22" s="215"/>
      <c r="X22" s="215"/>
      <c r="Y22" s="215"/>
    </row>
    <row r="23" spans="1:25">
      <c r="A23" s="472"/>
      <c r="B23" s="468"/>
      <c r="C23" s="469"/>
      <c r="D23" s="469"/>
      <c r="E23" s="469"/>
      <c r="F23" s="469"/>
      <c r="G23" s="473"/>
      <c r="H23" s="16"/>
      <c r="I23" s="151" t="str">
        <f t="shared" si="0"/>
        <v/>
      </c>
      <c r="J23" s="43" t="str">
        <f t="shared" si="1"/>
        <v/>
      </c>
      <c r="K23" s="222" t="str">
        <f t="shared" si="2"/>
        <v/>
      </c>
      <c r="L23" s="43" t="str">
        <f t="shared" si="3"/>
        <v/>
      </c>
      <c r="M23" s="43" t="str">
        <f t="shared" si="4"/>
        <v/>
      </c>
      <c r="N23" s="43"/>
      <c r="O23" s="43"/>
      <c r="P23" s="43"/>
      <c r="Q23" s="215"/>
      <c r="R23" s="215"/>
      <c r="S23" s="215"/>
      <c r="T23" s="215"/>
      <c r="U23" s="215"/>
      <c r="V23" s="215"/>
      <c r="W23" s="215"/>
      <c r="X23" s="215"/>
      <c r="Y23" s="215"/>
    </row>
    <row r="24" spans="1:25">
      <c r="A24" s="472"/>
      <c r="B24" s="468"/>
      <c r="C24" s="469"/>
      <c r="D24" s="469"/>
      <c r="E24" s="469"/>
      <c r="F24" s="469"/>
      <c r="G24" s="473"/>
      <c r="H24" s="16"/>
      <c r="I24" s="151" t="str">
        <f t="shared" si="0"/>
        <v/>
      </c>
      <c r="J24" s="43" t="str">
        <f t="shared" si="1"/>
        <v/>
      </c>
      <c r="K24" s="222" t="str">
        <f t="shared" si="2"/>
        <v/>
      </c>
      <c r="L24" s="43" t="str">
        <f t="shared" si="3"/>
        <v/>
      </c>
      <c r="M24" s="43" t="str">
        <f t="shared" si="4"/>
        <v/>
      </c>
      <c r="N24" s="43"/>
      <c r="O24" s="43"/>
      <c r="P24" s="43"/>
      <c r="Q24" s="215"/>
      <c r="R24" s="215"/>
      <c r="S24" s="215"/>
      <c r="T24" s="215"/>
      <c r="U24" s="215"/>
      <c r="V24" s="215"/>
      <c r="W24" s="215"/>
      <c r="X24" s="215"/>
      <c r="Y24" s="215"/>
    </row>
    <row r="25" spans="1:25">
      <c r="A25" s="472"/>
      <c r="B25" s="468"/>
      <c r="C25" s="469"/>
      <c r="D25" s="469"/>
      <c r="E25" s="469"/>
      <c r="F25" s="469"/>
      <c r="G25" s="473"/>
      <c r="H25" s="16"/>
      <c r="I25" s="151" t="str">
        <f t="shared" si="0"/>
        <v/>
      </c>
      <c r="J25" s="43" t="str">
        <f t="shared" si="1"/>
        <v/>
      </c>
      <c r="K25" s="222" t="str">
        <f t="shared" si="2"/>
        <v/>
      </c>
      <c r="L25" s="43" t="str">
        <f t="shared" si="3"/>
        <v/>
      </c>
      <c r="M25" s="43" t="str">
        <f t="shared" si="4"/>
        <v/>
      </c>
      <c r="N25" s="43"/>
      <c r="O25" s="43"/>
      <c r="P25" s="43"/>
      <c r="Q25" s="215"/>
      <c r="R25" s="215"/>
      <c r="S25" s="215"/>
      <c r="T25" s="215"/>
      <c r="U25" s="215"/>
      <c r="V25" s="215"/>
      <c r="W25" s="215"/>
      <c r="X25" s="215"/>
      <c r="Y25" s="215"/>
    </row>
    <row r="26" spans="1:25">
      <c r="A26" s="472"/>
      <c r="B26" s="468"/>
      <c r="C26" s="469"/>
      <c r="D26" s="469"/>
      <c r="E26" s="469"/>
      <c r="F26" s="469"/>
      <c r="G26" s="473"/>
      <c r="H26" s="16"/>
      <c r="I26" s="151" t="str">
        <f t="shared" si="0"/>
        <v/>
      </c>
      <c r="J26" s="43" t="str">
        <f t="shared" si="1"/>
        <v/>
      </c>
      <c r="K26" s="222" t="str">
        <f t="shared" si="2"/>
        <v/>
      </c>
      <c r="L26" s="43" t="str">
        <f t="shared" si="3"/>
        <v/>
      </c>
      <c r="M26" s="43" t="str">
        <f t="shared" si="4"/>
        <v/>
      </c>
      <c r="N26" s="43"/>
      <c r="O26" s="43"/>
      <c r="P26" s="43"/>
      <c r="Q26" s="215"/>
      <c r="R26" s="215"/>
      <c r="S26" s="215"/>
      <c r="T26" s="215"/>
      <c r="U26" s="215"/>
      <c r="V26" s="215"/>
      <c r="W26" s="215"/>
      <c r="X26" s="215"/>
      <c r="Y26" s="215"/>
    </row>
    <row r="27" spans="1:25">
      <c r="A27" s="472"/>
      <c r="B27" s="468"/>
      <c r="C27" s="469"/>
      <c r="D27" s="469"/>
      <c r="E27" s="469"/>
      <c r="F27" s="469"/>
      <c r="G27" s="473"/>
      <c r="H27" s="16"/>
      <c r="I27" s="151" t="str">
        <f t="shared" si="0"/>
        <v/>
      </c>
      <c r="J27" s="43" t="str">
        <f t="shared" si="1"/>
        <v/>
      </c>
      <c r="K27" s="222" t="str">
        <f t="shared" si="2"/>
        <v/>
      </c>
      <c r="L27" s="43" t="str">
        <f t="shared" si="3"/>
        <v/>
      </c>
      <c r="M27" s="43" t="str">
        <f t="shared" si="4"/>
        <v/>
      </c>
      <c r="N27" s="43"/>
      <c r="O27" s="43"/>
      <c r="P27" s="43"/>
      <c r="Q27" s="215"/>
      <c r="R27" s="215"/>
      <c r="S27" s="215"/>
      <c r="T27" s="215"/>
      <c r="U27" s="215"/>
      <c r="V27" s="215"/>
      <c r="W27" s="215"/>
      <c r="X27" s="215"/>
      <c r="Y27" s="215"/>
    </row>
    <row r="28" spans="1:25">
      <c r="A28" s="472"/>
      <c r="B28" s="468"/>
      <c r="C28" s="469"/>
      <c r="D28" s="469"/>
      <c r="E28" s="469"/>
      <c r="F28" s="469"/>
      <c r="G28" s="473"/>
      <c r="H28" s="16"/>
      <c r="I28" s="151" t="str">
        <f t="shared" si="0"/>
        <v/>
      </c>
      <c r="J28" s="43" t="str">
        <f t="shared" si="1"/>
        <v/>
      </c>
      <c r="K28" s="222" t="str">
        <f t="shared" si="2"/>
        <v/>
      </c>
      <c r="L28" s="43" t="str">
        <f t="shared" si="3"/>
        <v/>
      </c>
      <c r="M28" s="43" t="str">
        <f t="shared" si="4"/>
        <v/>
      </c>
      <c r="N28" s="43"/>
      <c r="O28" s="43"/>
      <c r="P28" s="43"/>
      <c r="Q28" s="215"/>
      <c r="R28" s="215"/>
      <c r="S28" s="215"/>
      <c r="T28" s="215"/>
      <c r="U28" s="215"/>
      <c r="V28" s="215"/>
      <c r="W28" s="215"/>
      <c r="X28" s="215"/>
      <c r="Y28" s="215"/>
    </row>
    <row r="29" spans="1:25">
      <c r="A29" s="472"/>
      <c r="B29" s="468"/>
      <c r="C29" s="469"/>
      <c r="D29" s="469"/>
      <c r="E29" s="469"/>
      <c r="F29" s="469"/>
      <c r="G29" s="473"/>
      <c r="H29" s="16"/>
      <c r="I29" s="151" t="str">
        <f t="shared" si="0"/>
        <v/>
      </c>
      <c r="J29" s="43" t="str">
        <f t="shared" si="1"/>
        <v/>
      </c>
      <c r="K29" s="222" t="str">
        <f t="shared" si="2"/>
        <v/>
      </c>
      <c r="L29" s="43" t="str">
        <f t="shared" si="3"/>
        <v/>
      </c>
      <c r="M29" s="43" t="str">
        <f t="shared" si="4"/>
        <v/>
      </c>
      <c r="N29" s="43"/>
      <c r="O29" s="43"/>
      <c r="P29" s="43"/>
      <c r="Q29" s="215"/>
      <c r="R29" s="215"/>
      <c r="S29" s="215"/>
      <c r="T29" s="215"/>
      <c r="U29" s="215"/>
      <c r="V29" s="215"/>
      <c r="W29" s="215"/>
      <c r="X29" s="215"/>
      <c r="Y29" s="215"/>
    </row>
    <row r="30" spans="1:25">
      <c r="A30" s="472"/>
      <c r="B30" s="468"/>
      <c r="C30" s="469"/>
      <c r="D30" s="469"/>
      <c r="E30" s="469"/>
      <c r="F30" s="469"/>
      <c r="G30" s="473"/>
      <c r="H30" s="16"/>
      <c r="I30" s="151" t="str">
        <f t="shared" si="0"/>
        <v/>
      </c>
      <c r="J30" s="43" t="str">
        <f t="shared" si="1"/>
        <v/>
      </c>
      <c r="K30" s="222" t="str">
        <f t="shared" si="2"/>
        <v/>
      </c>
      <c r="L30" s="43" t="str">
        <f t="shared" si="3"/>
        <v/>
      </c>
      <c r="M30" s="43" t="str">
        <f t="shared" si="4"/>
        <v/>
      </c>
      <c r="N30" s="43"/>
      <c r="O30" s="43"/>
      <c r="P30" s="43"/>
      <c r="Q30" s="215"/>
      <c r="R30" s="215"/>
      <c r="S30" s="215"/>
      <c r="T30" s="215"/>
      <c r="U30" s="215"/>
      <c r="V30" s="215"/>
      <c r="W30" s="215"/>
      <c r="X30" s="215"/>
      <c r="Y30" s="215"/>
    </row>
    <row r="31" spans="1:25">
      <c r="A31" s="472"/>
      <c r="B31" s="468"/>
      <c r="C31" s="469"/>
      <c r="D31" s="469"/>
      <c r="E31" s="469"/>
      <c r="F31" s="469"/>
      <c r="G31" s="473"/>
      <c r="H31" s="16"/>
      <c r="I31" s="151" t="str">
        <f t="shared" si="0"/>
        <v/>
      </c>
      <c r="J31" s="43" t="str">
        <f t="shared" si="1"/>
        <v/>
      </c>
      <c r="K31" s="222" t="str">
        <f t="shared" si="2"/>
        <v/>
      </c>
      <c r="L31" s="43" t="str">
        <f t="shared" si="3"/>
        <v/>
      </c>
      <c r="M31" s="43" t="str">
        <f t="shared" si="4"/>
        <v/>
      </c>
      <c r="N31" s="43"/>
      <c r="O31" s="43"/>
      <c r="P31" s="43"/>
      <c r="Q31" s="215"/>
      <c r="R31" s="215"/>
      <c r="S31" s="215"/>
      <c r="T31" s="215"/>
      <c r="U31" s="215"/>
      <c r="V31" s="215"/>
      <c r="W31" s="215"/>
      <c r="X31" s="215"/>
      <c r="Y31" s="215"/>
    </row>
    <row r="32" spans="1:25">
      <c r="A32" s="472"/>
      <c r="B32" s="468"/>
      <c r="C32" s="469"/>
      <c r="D32" s="469"/>
      <c r="E32" s="469"/>
      <c r="F32" s="469"/>
      <c r="G32" s="473"/>
      <c r="H32" s="16"/>
      <c r="I32" s="151" t="str">
        <f t="shared" si="0"/>
        <v/>
      </c>
      <c r="J32" s="43" t="str">
        <f t="shared" si="1"/>
        <v/>
      </c>
      <c r="K32" s="222" t="str">
        <f t="shared" si="2"/>
        <v/>
      </c>
      <c r="L32" s="43" t="str">
        <f t="shared" si="3"/>
        <v/>
      </c>
      <c r="M32" s="43" t="str">
        <f t="shared" si="4"/>
        <v/>
      </c>
      <c r="N32" s="43"/>
      <c r="O32" s="43"/>
      <c r="P32" s="43"/>
      <c r="Q32" s="215"/>
      <c r="R32" s="215"/>
      <c r="S32" s="215"/>
      <c r="T32" s="215"/>
      <c r="U32" s="215"/>
      <c r="V32" s="215"/>
      <c r="W32" s="215"/>
      <c r="X32" s="215"/>
      <c r="Y32" s="215"/>
    </row>
    <row r="33" spans="1:25">
      <c r="A33" s="472"/>
      <c r="B33" s="468"/>
      <c r="C33" s="469"/>
      <c r="D33" s="469"/>
      <c r="E33" s="469"/>
      <c r="F33" s="469"/>
      <c r="G33" s="473"/>
      <c r="H33" s="16"/>
      <c r="I33" s="151" t="str">
        <f t="shared" si="0"/>
        <v/>
      </c>
      <c r="J33" s="43" t="str">
        <f t="shared" si="1"/>
        <v/>
      </c>
      <c r="K33" s="222" t="str">
        <f t="shared" si="2"/>
        <v/>
      </c>
      <c r="L33" s="43" t="str">
        <f t="shared" si="3"/>
        <v/>
      </c>
      <c r="M33" s="43" t="str">
        <f t="shared" si="4"/>
        <v/>
      </c>
      <c r="N33" s="43"/>
      <c r="O33" s="43"/>
      <c r="P33" s="43"/>
      <c r="Q33" s="215"/>
      <c r="R33" s="215"/>
      <c r="S33" s="215"/>
      <c r="T33" s="215"/>
      <c r="U33" s="215"/>
      <c r="V33" s="215"/>
      <c r="W33" s="215"/>
      <c r="X33" s="215"/>
      <c r="Y33" s="215"/>
    </row>
    <row r="34" spans="1:25">
      <c r="A34" s="472"/>
      <c r="B34" s="468"/>
      <c r="C34" s="469"/>
      <c r="D34" s="469"/>
      <c r="E34" s="469"/>
      <c r="F34" s="469"/>
      <c r="G34" s="473"/>
      <c r="H34" s="16"/>
      <c r="I34" s="151" t="str">
        <f t="shared" si="0"/>
        <v/>
      </c>
      <c r="J34" s="43" t="str">
        <f t="shared" si="1"/>
        <v/>
      </c>
      <c r="K34" s="222" t="str">
        <f t="shared" si="2"/>
        <v/>
      </c>
      <c r="L34" s="43" t="str">
        <f t="shared" si="3"/>
        <v/>
      </c>
      <c r="M34" s="43" t="str">
        <f t="shared" si="4"/>
        <v/>
      </c>
      <c r="N34" s="43"/>
      <c r="O34" s="43"/>
      <c r="P34" s="43"/>
      <c r="Q34" s="215"/>
      <c r="R34" s="215"/>
      <c r="S34" s="215"/>
      <c r="T34" s="215"/>
      <c r="U34" s="215"/>
      <c r="V34" s="215"/>
      <c r="W34" s="215"/>
      <c r="X34" s="215"/>
      <c r="Y34" s="215"/>
    </row>
    <row r="35" spans="1:25">
      <c r="A35" s="472"/>
      <c r="B35" s="468"/>
      <c r="C35" s="469"/>
      <c r="D35" s="469"/>
      <c r="E35" s="469"/>
      <c r="F35" s="469"/>
      <c r="G35" s="473"/>
      <c r="H35" s="16"/>
      <c r="I35" s="151" t="str">
        <f t="shared" si="0"/>
        <v/>
      </c>
      <c r="J35" s="43" t="str">
        <f t="shared" si="1"/>
        <v/>
      </c>
      <c r="K35" s="222" t="str">
        <f t="shared" si="2"/>
        <v/>
      </c>
      <c r="L35" s="43" t="str">
        <f t="shared" si="3"/>
        <v/>
      </c>
      <c r="M35" s="43" t="str">
        <f t="shared" si="4"/>
        <v/>
      </c>
      <c r="N35" s="43"/>
      <c r="O35" s="43"/>
      <c r="P35" s="43"/>
      <c r="Q35" s="215"/>
      <c r="R35" s="215"/>
      <c r="S35" s="215"/>
      <c r="T35" s="215"/>
      <c r="U35" s="215"/>
      <c r="V35" s="215"/>
      <c r="W35" s="215"/>
      <c r="X35" s="215"/>
      <c r="Y35" s="215"/>
    </row>
    <row r="36" spans="1:25">
      <c r="A36" s="472"/>
      <c r="B36" s="468"/>
      <c r="C36" s="469"/>
      <c r="D36" s="469"/>
      <c r="E36" s="469"/>
      <c r="F36" s="469"/>
      <c r="G36" s="473"/>
      <c r="H36" s="16"/>
      <c r="I36" s="151" t="str">
        <f t="shared" si="0"/>
        <v/>
      </c>
      <c r="J36" s="43" t="str">
        <f t="shared" si="1"/>
        <v/>
      </c>
      <c r="K36" s="222" t="str">
        <f t="shared" si="2"/>
        <v/>
      </c>
      <c r="L36" s="43" t="str">
        <f t="shared" si="3"/>
        <v/>
      </c>
      <c r="M36" s="43" t="str">
        <f t="shared" si="4"/>
        <v/>
      </c>
      <c r="N36" s="43"/>
      <c r="O36" s="43"/>
      <c r="P36" s="43"/>
      <c r="Q36" s="215"/>
      <c r="R36" s="215"/>
      <c r="S36" s="215"/>
      <c r="T36" s="215"/>
      <c r="U36" s="215"/>
      <c r="V36" s="215"/>
      <c r="W36" s="215"/>
      <c r="X36" s="215"/>
      <c r="Y36" s="215"/>
    </row>
    <row r="37" spans="1:25">
      <c r="A37" s="472"/>
      <c r="B37" s="468"/>
      <c r="C37" s="469"/>
      <c r="D37" s="469"/>
      <c r="E37" s="469"/>
      <c r="F37" s="469"/>
      <c r="G37" s="473"/>
      <c r="H37" s="16"/>
      <c r="I37" s="151" t="str">
        <f t="shared" si="0"/>
        <v/>
      </c>
      <c r="J37" s="43" t="str">
        <f t="shared" si="1"/>
        <v/>
      </c>
      <c r="K37" s="222" t="str">
        <f t="shared" si="2"/>
        <v/>
      </c>
      <c r="L37" s="43" t="str">
        <f t="shared" si="3"/>
        <v/>
      </c>
      <c r="M37" s="43" t="str">
        <f t="shared" si="4"/>
        <v/>
      </c>
      <c r="N37" s="43"/>
      <c r="O37" s="43"/>
      <c r="P37" s="43"/>
      <c r="Q37" s="215"/>
      <c r="R37" s="215"/>
      <c r="S37" s="215"/>
      <c r="T37" s="215"/>
      <c r="U37" s="215"/>
      <c r="V37" s="215"/>
      <c r="W37" s="215"/>
      <c r="X37" s="215"/>
      <c r="Y37" s="215"/>
    </row>
    <row r="38" spans="1:25">
      <c r="A38" s="472"/>
      <c r="B38" s="468"/>
      <c r="C38" s="469"/>
      <c r="D38" s="469"/>
      <c r="E38" s="469"/>
      <c r="F38" s="469"/>
      <c r="G38" s="473"/>
      <c r="H38" s="16"/>
      <c r="I38" s="151" t="str">
        <f t="shared" si="0"/>
        <v/>
      </c>
      <c r="J38" s="43" t="str">
        <f t="shared" si="1"/>
        <v/>
      </c>
      <c r="K38" s="222" t="str">
        <f t="shared" si="2"/>
        <v/>
      </c>
      <c r="L38" s="43" t="str">
        <f t="shared" si="3"/>
        <v/>
      </c>
      <c r="M38" s="43" t="str">
        <f t="shared" si="4"/>
        <v/>
      </c>
      <c r="N38" s="43"/>
      <c r="O38" s="43"/>
      <c r="P38" s="43"/>
      <c r="Q38" s="215"/>
      <c r="R38" s="215"/>
      <c r="S38" s="215"/>
      <c r="T38" s="215"/>
      <c r="U38" s="215"/>
      <c r="V38" s="215"/>
      <c r="W38" s="215"/>
      <c r="X38" s="215"/>
      <c r="Y38" s="215"/>
    </row>
    <row r="39" spans="1:25">
      <c r="A39" s="472"/>
      <c r="B39" s="468"/>
      <c r="C39" s="469"/>
      <c r="D39" s="469"/>
      <c r="E39" s="469"/>
      <c r="F39" s="469"/>
      <c r="G39" s="473"/>
      <c r="H39" s="16"/>
      <c r="I39" s="151" t="str">
        <f t="shared" si="0"/>
        <v/>
      </c>
      <c r="J39" s="43" t="str">
        <f t="shared" si="1"/>
        <v/>
      </c>
      <c r="K39" s="222" t="str">
        <f t="shared" si="2"/>
        <v/>
      </c>
      <c r="L39" s="43" t="str">
        <f t="shared" si="3"/>
        <v/>
      </c>
      <c r="M39" s="43" t="str">
        <f t="shared" si="4"/>
        <v/>
      </c>
      <c r="N39" s="43"/>
      <c r="O39" s="43"/>
      <c r="P39" s="43"/>
      <c r="Q39" s="215"/>
      <c r="R39" s="215"/>
      <c r="S39" s="215"/>
      <c r="T39" s="215"/>
      <c r="U39" s="215"/>
      <c r="V39" s="215"/>
      <c r="W39" s="215"/>
      <c r="X39" s="215"/>
      <c r="Y39" s="215"/>
    </row>
    <row r="40" spans="1:25">
      <c r="A40" s="472"/>
      <c r="B40" s="468"/>
      <c r="C40" s="469"/>
      <c r="D40" s="469"/>
      <c r="E40" s="469"/>
      <c r="F40" s="469"/>
      <c r="G40" s="473"/>
      <c r="H40" s="16"/>
      <c r="I40" s="151" t="str">
        <f t="shared" si="0"/>
        <v/>
      </c>
      <c r="J40" s="43" t="str">
        <f t="shared" si="1"/>
        <v/>
      </c>
      <c r="K40" s="222" t="str">
        <f t="shared" si="2"/>
        <v/>
      </c>
      <c r="L40" s="43" t="str">
        <f t="shared" si="3"/>
        <v/>
      </c>
      <c r="M40" s="43" t="str">
        <f t="shared" si="4"/>
        <v/>
      </c>
      <c r="N40" s="43"/>
      <c r="O40" s="43"/>
      <c r="P40" s="43"/>
      <c r="Q40" s="215"/>
      <c r="R40" s="215"/>
      <c r="S40" s="215"/>
      <c r="T40" s="215"/>
      <c r="U40" s="215"/>
      <c r="V40" s="215"/>
      <c r="W40" s="215"/>
      <c r="X40" s="215"/>
      <c r="Y40" s="215"/>
    </row>
    <row r="41" spans="1:25">
      <c r="A41" s="472"/>
      <c r="B41" s="468"/>
      <c r="C41" s="469"/>
      <c r="D41" s="469"/>
      <c r="E41" s="469"/>
      <c r="F41" s="469"/>
      <c r="G41" s="473"/>
      <c r="H41" s="16"/>
      <c r="I41" s="151" t="str">
        <f t="shared" ref="I41:I72" si="5">IF(AND(J41="",K41="",L41="",M41=""),"",J41&amp;"|"&amp;K41&amp;"|"&amp;L41&amp;"|"&amp;M41)</f>
        <v/>
      </c>
      <c r="J41" s="43" t="str">
        <f t="shared" ref="J41:J72" si="6">IF(ISERROR(VALUE(SUBSTITUTE(1&amp;B41&amp;C41&amp;D41&amp;E41&amp;F41&amp;G41,",",""))),"недопустимое значение в этой строке","")</f>
        <v/>
      </c>
      <c r="K41" s="222" t="str">
        <f t="shared" ref="K41:K72" si="7">IF(B41="","",IF(ISTEXT(B41),"",IF(AND(B41&gt;GodSegodni-50,B41&lt;=GodSegodni),"","Год ввода в эксплуатацию вне интервала допустимых значений")))</f>
        <v/>
      </c>
      <c r="L41" s="43" t="str">
        <f t="shared" ref="L41:L72" si="8">IF(ROUND(SUM($B41:$G41),0)=SUM($B41:$G41),"","не все числа в строке целые")</f>
        <v/>
      </c>
      <c r="M41" s="43" t="str">
        <f t="shared" ref="M41:M72" si="9">IF($F41&gt;$E41,"эндохирургические  больше, чем всего","")</f>
        <v/>
      </c>
      <c r="N41" s="43"/>
      <c r="O41" s="43"/>
      <c r="P41" s="43"/>
      <c r="Q41" s="215"/>
      <c r="R41" s="215"/>
      <c r="S41" s="215"/>
      <c r="T41" s="215"/>
      <c r="U41" s="215"/>
      <c r="V41" s="215"/>
      <c r="W41" s="215"/>
      <c r="X41" s="215"/>
      <c r="Y41" s="215"/>
    </row>
    <row r="42" spans="1:25">
      <c r="A42" s="472"/>
      <c r="B42" s="468"/>
      <c r="C42" s="469"/>
      <c r="D42" s="469"/>
      <c r="E42" s="469"/>
      <c r="F42" s="469"/>
      <c r="G42" s="473"/>
      <c r="H42" s="16"/>
      <c r="I42" s="151" t="str">
        <f t="shared" si="5"/>
        <v/>
      </c>
      <c r="J42" s="43" t="str">
        <f t="shared" si="6"/>
        <v/>
      </c>
      <c r="K42" s="222" t="str">
        <f t="shared" si="7"/>
        <v/>
      </c>
      <c r="L42" s="43" t="str">
        <f t="shared" si="8"/>
        <v/>
      </c>
      <c r="M42" s="43" t="str">
        <f t="shared" si="9"/>
        <v/>
      </c>
      <c r="N42" s="43"/>
      <c r="O42" s="43"/>
      <c r="P42" s="43"/>
      <c r="Q42" s="215"/>
      <c r="R42" s="215"/>
      <c r="S42" s="215"/>
      <c r="T42" s="215"/>
      <c r="U42" s="215"/>
      <c r="V42" s="215"/>
      <c r="W42" s="215"/>
      <c r="X42" s="215"/>
      <c r="Y42" s="215"/>
    </row>
    <row r="43" spans="1:25">
      <c r="A43" s="472"/>
      <c r="B43" s="468"/>
      <c r="C43" s="469"/>
      <c r="D43" s="469"/>
      <c r="E43" s="469"/>
      <c r="F43" s="469"/>
      <c r="G43" s="473"/>
      <c r="H43" s="16"/>
      <c r="I43" s="151" t="str">
        <f t="shared" si="5"/>
        <v/>
      </c>
      <c r="J43" s="43" t="str">
        <f t="shared" si="6"/>
        <v/>
      </c>
      <c r="K43" s="222" t="str">
        <f t="shared" si="7"/>
        <v/>
      </c>
      <c r="L43" s="43" t="str">
        <f t="shared" si="8"/>
        <v/>
      </c>
      <c r="M43" s="43" t="str">
        <f t="shared" si="9"/>
        <v/>
      </c>
      <c r="N43" s="43"/>
      <c r="O43" s="43"/>
      <c r="P43" s="43"/>
      <c r="Q43" s="215"/>
      <c r="R43" s="215"/>
      <c r="S43" s="215"/>
      <c r="T43" s="215"/>
      <c r="U43" s="215"/>
      <c r="V43" s="215"/>
      <c r="W43" s="215"/>
      <c r="X43" s="215"/>
      <c r="Y43" s="215"/>
    </row>
    <row r="44" spans="1:25">
      <c r="A44" s="472"/>
      <c r="B44" s="468"/>
      <c r="C44" s="469"/>
      <c r="D44" s="469"/>
      <c r="E44" s="469"/>
      <c r="F44" s="469"/>
      <c r="G44" s="473"/>
      <c r="H44" s="16"/>
      <c r="I44" s="151" t="str">
        <f t="shared" si="5"/>
        <v/>
      </c>
      <c r="J44" s="43" t="str">
        <f t="shared" si="6"/>
        <v/>
      </c>
      <c r="K44" s="222" t="str">
        <f t="shared" si="7"/>
        <v/>
      </c>
      <c r="L44" s="43" t="str">
        <f t="shared" si="8"/>
        <v/>
      </c>
      <c r="M44" s="43" t="str">
        <f t="shared" si="9"/>
        <v/>
      </c>
      <c r="N44" s="43"/>
      <c r="O44" s="43"/>
      <c r="P44" s="43"/>
      <c r="Q44" s="215"/>
      <c r="R44" s="215"/>
      <c r="S44" s="215"/>
      <c r="T44" s="215"/>
      <c r="U44" s="215"/>
      <c r="V44" s="215"/>
      <c r="W44" s="215"/>
      <c r="X44" s="215"/>
      <c r="Y44" s="215"/>
    </row>
    <row r="45" spans="1:25">
      <c r="A45" s="472"/>
      <c r="B45" s="468"/>
      <c r="C45" s="469"/>
      <c r="D45" s="469"/>
      <c r="E45" s="469"/>
      <c r="F45" s="469"/>
      <c r="G45" s="473"/>
      <c r="H45" s="16"/>
      <c r="I45" s="151" t="str">
        <f t="shared" si="5"/>
        <v/>
      </c>
      <c r="J45" s="43" t="str">
        <f t="shared" si="6"/>
        <v/>
      </c>
      <c r="K45" s="222" t="str">
        <f t="shared" si="7"/>
        <v/>
      </c>
      <c r="L45" s="43" t="str">
        <f t="shared" si="8"/>
        <v/>
      </c>
      <c r="M45" s="43" t="str">
        <f t="shared" si="9"/>
        <v/>
      </c>
      <c r="N45" s="43"/>
      <c r="O45" s="43"/>
      <c r="P45" s="43"/>
      <c r="Q45" s="215"/>
      <c r="R45" s="215"/>
      <c r="S45" s="215"/>
      <c r="T45" s="215"/>
      <c r="U45" s="215"/>
      <c r="V45" s="215"/>
      <c r="W45" s="215"/>
      <c r="X45" s="215"/>
      <c r="Y45" s="215"/>
    </row>
    <row r="46" spans="1:25">
      <c r="A46" s="472"/>
      <c r="B46" s="468"/>
      <c r="C46" s="469"/>
      <c r="D46" s="469"/>
      <c r="E46" s="469"/>
      <c r="F46" s="469"/>
      <c r="G46" s="473"/>
      <c r="H46" s="16"/>
      <c r="I46" s="151" t="str">
        <f t="shared" si="5"/>
        <v/>
      </c>
      <c r="J46" s="43" t="str">
        <f t="shared" si="6"/>
        <v/>
      </c>
      <c r="K46" s="222" t="str">
        <f t="shared" si="7"/>
        <v/>
      </c>
      <c r="L46" s="43" t="str">
        <f t="shared" si="8"/>
        <v/>
      </c>
      <c r="M46" s="43" t="str">
        <f t="shared" si="9"/>
        <v/>
      </c>
      <c r="N46" s="43"/>
      <c r="O46" s="43"/>
      <c r="P46" s="43"/>
      <c r="Q46" s="215"/>
      <c r="R46" s="215"/>
      <c r="S46" s="215"/>
      <c r="T46" s="215"/>
      <c r="U46" s="215"/>
      <c r="V46" s="215"/>
      <c r="W46" s="215"/>
      <c r="X46" s="215"/>
      <c r="Y46" s="215"/>
    </row>
    <row r="47" spans="1:25">
      <c r="A47" s="472"/>
      <c r="B47" s="468"/>
      <c r="C47" s="469"/>
      <c r="D47" s="469"/>
      <c r="E47" s="469"/>
      <c r="F47" s="469"/>
      <c r="G47" s="473"/>
      <c r="H47" s="16"/>
      <c r="I47" s="151" t="str">
        <f t="shared" si="5"/>
        <v/>
      </c>
      <c r="J47" s="43" t="str">
        <f t="shared" si="6"/>
        <v/>
      </c>
      <c r="K47" s="222" t="str">
        <f t="shared" si="7"/>
        <v/>
      </c>
      <c r="L47" s="43" t="str">
        <f t="shared" si="8"/>
        <v/>
      </c>
      <c r="M47" s="43" t="str">
        <f t="shared" si="9"/>
        <v/>
      </c>
      <c r="N47" s="43"/>
      <c r="O47" s="43"/>
      <c r="P47" s="43"/>
      <c r="Q47" s="215"/>
      <c r="R47" s="215"/>
      <c r="S47" s="215"/>
      <c r="T47" s="215"/>
      <c r="U47" s="215"/>
      <c r="V47" s="215"/>
      <c r="W47" s="215"/>
      <c r="X47" s="215"/>
      <c r="Y47" s="215"/>
    </row>
    <row r="48" spans="1:25">
      <c r="A48" s="472"/>
      <c r="B48" s="468"/>
      <c r="C48" s="469"/>
      <c r="D48" s="469"/>
      <c r="E48" s="469"/>
      <c r="F48" s="469"/>
      <c r="G48" s="473"/>
      <c r="H48" s="16"/>
      <c r="I48" s="151" t="str">
        <f t="shared" si="5"/>
        <v/>
      </c>
      <c r="J48" s="43" t="str">
        <f t="shared" si="6"/>
        <v/>
      </c>
      <c r="K48" s="222" t="str">
        <f t="shared" si="7"/>
        <v/>
      </c>
      <c r="L48" s="43" t="str">
        <f t="shared" si="8"/>
        <v/>
      </c>
      <c r="M48" s="43" t="str">
        <f t="shared" si="9"/>
        <v/>
      </c>
      <c r="N48" s="43"/>
      <c r="O48" s="43"/>
      <c r="P48" s="43"/>
      <c r="Q48" s="215"/>
      <c r="R48" s="215"/>
      <c r="S48" s="215"/>
      <c r="T48" s="215"/>
      <c r="U48" s="215"/>
      <c r="V48" s="215"/>
      <c r="W48" s="215"/>
      <c r="X48" s="215"/>
      <c r="Y48" s="215"/>
    </row>
    <row r="49" spans="1:25">
      <c r="A49" s="472"/>
      <c r="B49" s="468"/>
      <c r="C49" s="469"/>
      <c r="D49" s="469"/>
      <c r="E49" s="469"/>
      <c r="F49" s="469"/>
      <c r="G49" s="473"/>
      <c r="H49" s="16"/>
      <c r="I49" s="151" t="str">
        <f t="shared" si="5"/>
        <v/>
      </c>
      <c r="J49" s="43" t="str">
        <f t="shared" si="6"/>
        <v/>
      </c>
      <c r="K49" s="222" t="str">
        <f t="shared" si="7"/>
        <v/>
      </c>
      <c r="L49" s="43" t="str">
        <f t="shared" si="8"/>
        <v/>
      </c>
      <c r="M49" s="43" t="str">
        <f t="shared" si="9"/>
        <v/>
      </c>
      <c r="N49" s="43"/>
      <c r="O49" s="43"/>
      <c r="P49" s="43"/>
      <c r="Q49" s="215"/>
      <c r="R49" s="215"/>
      <c r="S49" s="215"/>
      <c r="T49" s="215"/>
      <c r="U49" s="215"/>
      <c r="V49" s="215"/>
      <c r="W49" s="215"/>
      <c r="X49" s="215"/>
      <c r="Y49" s="215"/>
    </row>
    <row r="50" spans="1:25">
      <c r="A50" s="472"/>
      <c r="B50" s="468"/>
      <c r="C50" s="469"/>
      <c r="D50" s="469"/>
      <c r="E50" s="469"/>
      <c r="F50" s="469"/>
      <c r="G50" s="473"/>
      <c r="H50" s="16"/>
      <c r="I50" s="151" t="str">
        <f t="shared" si="5"/>
        <v/>
      </c>
      <c r="J50" s="43" t="str">
        <f t="shared" si="6"/>
        <v/>
      </c>
      <c r="K50" s="222" t="str">
        <f t="shared" si="7"/>
        <v/>
      </c>
      <c r="L50" s="43" t="str">
        <f t="shared" si="8"/>
        <v/>
      </c>
      <c r="M50" s="43" t="str">
        <f t="shared" si="9"/>
        <v/>
      </c>
      <c r="N50" s="43"/>
      <c r="O50" s="43"/>
      <c r="P50" s="43"/>
      <c r="Q50" s="215"/>
      <c r="R50" s="215"/>
      <c r="S50" s="215"/>
      <c r="T50" s="215"/>
      <c r="U50" s="215"/>
      <c r="V50" s="215"/>
      <c r="W50" s="215"/>
      <c r="X50" s="215"/>
      <c r="Y50" s="215"/>
    </row>
    <row r="51" spans="1:25">
      <c r="A51" s="472"/>
      <c r="B51" s="468"/>
      <c r="C51" s="469"/>
      <c r="D51" s="469"/>
      <c r="E51" s="469"/>
      <c r="F51" s="469"/>
      <c r="G51" s="473"/>
      <c r="H51" s="16"/>
      <c r="I51" s="151" t="str">
        <f t="shared" si="5"/>
        <v/>
      </c>
      <c r="J51" s="43" t="str">
        <f t="shared" si="6"/>
        <v/>
      </c>
      <c r="K51" s="222" t="str">
        <f t="shared" si="7"/>
        <v/>
      </c>
      <c r="L51" s="43" t="str">
        <f t="shared" si="8"/>
        <v/>
      </c>
      <c r="M51" s="43" t="str">
        <f t="shared" si="9"/>
        <v/>
      </c>
      <c r="N51" s="43"/>
      <c r="O51" s="43"/>
      <c r="P51" s="43"/>
      <c r="Q51" s="215"/>
      <c r="R51" s="215"/>
      <c r="S51" s="215"/>
      <c r="T51" s="215"/>
      <c r="U51" s="215"/>
      <c r="V51" s="215"/>
      <c r="W51" s="215"/>
      <c r="X51" s="215"/>
      <c r="Y51" s="215"/>
    </row>
    <row r="52" spans="1:25">
      <c r="A52" s="472"/>
      <c r="B52" s="468"/>
      <c r="C52" s="469"/>
      <c r="D52" s="469"/>
      <c r="E52" s="469"/>
      <c r="F52" s="469"/>
      <c r="G52" s="473"/>
      <c r="H52" s="16"/>
      <c r="I52" s="151" t="str">
        <f t="shared" si="5"/>
        <v/>
      </c>
      <c r="J52" s="43" t="str">
        <f t="shared" si="6"/>
        <v/>
      </c>
      <c r="K52" s="222" t="str">
        <f t="shared" si="7"/>
        <v/>
      </c>
      <c r="L52" s="43" t="str">
        <f t="shared" si="8"/>
        <v/>
      </c>
      <c r="M52" s="43" t="str">
        <f t="shared" si="9"/>
        <v/>
      </c>
      <c r="N52" s="43"/>
      <c r="O52" s="43"/>
      <c r="P52" s="43"/>
      <c r="Q52" s="215"/>
      <c r="R52" s="215"/>
      <c r="S52" s="215"/>
      <c r="T52" s="215"/>
      <c r="U52" s="215"/>
      <c r="V52" s="215"/>
      <c r="W52" s="215"/>
      <c r="X52" s="215"/>
      <c r="Y52" s="215"/>
    </row>
    <row r="53" spans="1:25">
      <c r="A53" s="472"/>
      <c r="B53" s="468"/>
      <c r="C53" s="469"/>
      <c r="D53" s="469"/>
      <c r="E53" s="469"/>
      <c r="F53" s="469"/>
      <c r="G53" s="473"/>
      <c r="H53" s="16"/>
      <c r="I53" s="151" t="str">
        <f t="shared" si="5"/>
        <v/>
      </c>
      <c r="J53" s="43" t="str">
        <f t="shared" si="6"/>
        <v/>
      </c>
      <c r="K53" s="222" t="str">
        <f t="shared" si="7"/>
        <v/>
      </c>
      <c r="L53" s="43" t="str">
        <f t="shared" si="8"/>
        <v/>
      </c>
      <c r="M53" s="43" t="str">
        <f t="shared" si="9"/>
        <v/>
      </c>
      <c r="N53" s="43"/>
      <c r="O53" s="43"/>
      <c r="P53" s="43"/>
      <c r="Q53" s="215"/>
      <c r="R53" s="215"/>
      <c r="S53" s="215"/>
      <c r="T53" s="215"/>
      <c r="U53" s="215"/>
      <c r="V53" s="215"/>
      <c r="W53" s="215"/>
      <c r="X53" s="215"/>
      <c r="Y53" s="215"/>
    </row>
    <row r="54" spans="1:25">
      <c r="A54" s="472"/>
      <c r="B54" s="468"/>
      <c r="C54" s="469"/>
      <c r="D54" s="469"/>
      <c r="E54" s="469"/>
      <c r="F54" s="469"/>
      <c r="G54" s="473"/>
      <c r="H54" s="16"/>
      <c r="I54" s="151" t="str">
        <f t="shared" si="5"/>
        <v/>
      </c>
      <c r="J54" s="43" t="str">
        <f t="shared" si="6"/>
        <v/>
      </c>
      <c r="K54" s="222" t="str">
        <f t="shared" si="7"/>
        <v/>
      </c>
      <c r="L54" s="43" t="str">
        <f t="shared" si="8"/>
        <v/>
      </c>
      <c r="M54" s="43" t="str">
        <f t="shared" si="9"/>
        <v/>
      </c>
      <c r="N54" s="43"/>
      <c r="O54" s="43"/>
      <c r="P54" s="43"/>
      <c r="Q54" s="215"/>
      <c r="R54" s="215"/>
      <c r="S54" s="215"/>
      <c r="T54" s="215"/>
      <c r="U54" s="215"/>
      <c r="V54" s="215"/>
      <c r="W54" s="215"/>
      <c r="X54" s="215"/>
      <c r="Y54" s="215"/>
    </row>
    <row r="55" spans="1:25">
      <c r="A55" s="472"/>
      <c r="B55" s="468"/>
      <c r="C55" s="469"/>
      <c r="D55" s="469"/>
      <c r="E55" s="469"/>
      <c r="F55" s="469"/>
      <c r="G55" s="473"/>
      <c r="H55" s="16"/>
      <c r="I55" s="151" t="str">
        <f t="shared" si="5"/>
        <v/>
      </c>
      <c r="J55" s="43" t="str">
        <f t="shared" si="6"/>
        <v/>
      </c>
      <c r="K55" s="222" t="str">
        <f t="shared" si="7"/>
        <v/>
      </c>
      <c r="L55" s="43" t="str">
        <f t="shared" si="8"/>
        <v/>
      </c>
      <c r="M55" s="43" t="str">
        <f t="shared" si="9"/>
        <v/>
      </c>
      <c r="N55" s="43"/>
      <c r="O55" s="43"/>
      <c r="P55" s="43"/>
      <c r="Q55" s="215"/>
      <c r="R55" s="215"/>
      <c r="S55" s="215"/>
      <c r="T55" s="215"/>
      <c r="U55" s="215"/>
      <c r="V55" s="215"/>
      <c r="W55" s="215"/>
      <c r="X55" s="215"/>
      <c r="Y55" s="215"/>
    </row>
    <row r="56" spans="1:25">
      <c r="A56" s="472"/>
      <c r="B56" s="468"/>
      <c r="C56" s="469"/>
      <c r="D56" s="469"/>
      <c r="E56" s="469"/>
      <c r="F56" s="469"/>
      <c r="G56" s="473"/>
      <c r="H56" s="16"/>
      <c r="I56" s="151" t="str">
        <f t="shared" si="5"/>
        <v/>
      </c>
      <c r="J56" s="43" t="str">
        <f t="shared" si="6"/>
        <v/>
      </c>
      <c r="K56" s="222" t="str">
        <f t="shared" si="7"/>
        <v/>
      </c>
      <c r="L56" s="43" t="str">
        <f t="shared" si="8"/>
        <v/>
      </c>
      <c r="M56" s="43" t="str">
        <f t="shared" si="9"/>
        <v/>
      </c>
      <c r="N56" s="43"/>
      <c r="O56" s="43"/>
      <c r="P56" s="43"/>
      <c r="Q56" s="215"/>
      <c r="R56" s="215"/>
      <c r="S56" s="215"/>
      <c r="T56" s="215"/>
      <c r="U56" s="215"/>
      <c r="V56" s="215"/>
      <c r="W56" s="215"/>
      <c r="X56" s="215"/>
      <c r="Y56" s="215"/>
    </row>
    <row r="57" spans="1:25">
      <c r="A57" s="472"/>
      <c r="B57" s="468"/>
      <c r="C57" s="469"/>
      <c r="D57" s="469"/>
      <c r="E57" s="469"/>
      <c r="F57" s="469"/>
      <c r="G57" s="473"/>
      <c r="H57" s="16"/>
      <c r="I57" s="151" t="str">
        <f t="shared" si="5"/>
        <v/>
      </c>
      <c r="J57" s="43" t="str">
        <f t="shared" si="6"/>
        <v/>
      </c>
      <c r="K57" s="222" t="str">
        <f t="shared" si="7"/>
        <v/>
      </c>
      <c r="L57" s="43" t="str">
        <f t="shared" si="8"/>
        <v/>
      </c>
      <c r="M57" s="43" t="str">
        <f t="shared" si="9"/>
        <v/>
      </c>
      <c r="N57" s="43"/>
      <c r="O57" s="43"/>
      <c r="P57" s="43"/>
      <c r="Q57" s="207"/>
    </row>
    <row r="58" spans="1:25">
      <c r="A58" s="472"/>
      <c r="B58" s="468"/>
      <c r="C58" s="469"/>
      <c r="D58" s="469"/>
      <c r="E58" s="469"/>
      <c r="F58" s="469"/>
      <c r="G58" s="473"/>
      <c r="H58" s="16"/>
      <c r="I58" s="151" t="str">
        <f t="shared" si="5"/>
        <v/>
      </c>
      <c r="J58" s="43" t="str">
        <f t="shared" si="6"/>
        <v/>
      </c>
      <c r="K58" s="222" t="str">
        <f t="shared" si="7"/>
        <v/>
      </c>
      <c r="L58" s="43" t="str">
        <f t="shared" si="8"/>
        <v/>
      </c>
      <c r="M58" s="43" t="str">
        <f t="shared" si="9"/>
        <v/>
      </c>
      <c r="N58" s="43"/>
      <c r="O58" s="43"/>
      <c r="P58" s="43"/>
    </row>
    <row r="59" spans="1:25">
      <c r="A59" s="472"/>
      <c r="B59" s="468"/>
      <c r="C59" s="469"/>
      <c r="D59" s="469"/>
      <c r="E59" s="469"/>
      <c r="F59" s="469"/>
      <c r="G59" s="473"/>
      <c r="H59" s="16"/>
      <c r="I59" s="151" t="str">
        <f t="shared" si="5"/>
        <v/>
      </c>
      <c r="J59" s="43" t="str">
        <f t="shared" si="6"/>
        <v/>
      </c>
      <c r="K59" s="222" t="str">
        <f t="shared" si="7"/>
        <v/>
      </c>
      <c r="L59" s="43" t="str">
        <f t="shared" si="8"/>
        <v/>
      </c>
      <c r="M59" s="43" t="str">
        <f t="shared" si="9"/>
        <v/>
      </c>
      <c r="N59" s="43"/>
      <c r="O59" s="43"/>
      <c r="P59" s="43"/>
    </row>
    <row r="60" spans="1:25">
      <c r="A60" s="472"/>
      <c r="B60" s="468"/>
      <c r="C60" s="469"/>
      <c r="D60" s="469"/>
      <c r="E60" s="469"/>
      <c r="F60" s="469"/>
      <c r="G60" s="473"/>
      <c r="H60" s="16"/>
      <c r="I60" s="151" t="str">
        <f t="shared" si="5"/>
        <v/>
      </c>
      <c r="J60" s="43" t="str">
        <f t="shared" si="6"/>
        <v/>
      </c>
      <c r="K60" s="222" t="str">
        <f t="shared" si="7"/>
        <v/>
      </c>
      <c r="L60" s="43" t="str">
        <f t="shared" si="8"/>
        <v/>
      </c>
      <c r="M60" s="43" t="str">
        <f t="shared" si="9"/>
        <v/>
      </c>
      <c r="N60" s="43"/>
      <c r="O60" s="43"/>
      <c r="P60" s="43"/>
    </row>
    <row r="61" spans="1:25">
      <c r="A61" s="472"/>
      <c r="B61" s="468"/>
      <c r="C61" s="469"/>
      <c r="D61" s="469"/>
      <c r="E61" s="469"/>
      <c r="F61" s="469"/>
      <c r="G61" s="473"/>
      <c r="H61" s="16"/>
      <c r="I61" s="151" t="str">
        <f t="shared" si="5"/>
        <v/>
      </c>
      <c r="J61" s="43" t="str">
        <f t="shared" si="6"/>
        <v/>
      </c>
      <c r="K61" s="222" t="str">
        <f t="shared" si="7"/>
        <v/>
      </c>
      <c r="L61" s="43" t="str">
        <f t="shared" si="8"/>
        <v/>
      </c>
      <c r="M61" s="43" t="str">
        <f t="shared" si="9"/>
        <v/>
      </c>
      <c r="N61" s="43"/>
      <c r="O61" s="43"/>
      <c r="P61" s="43"/>
    </row>
    <row r="62" spans="1:25">
      <c r="A62" s="472"/>
      <c r="B62" s="468"/>
      <c r="C62" s="469"/>
      <c r="D62" s="469"/>
      <c r="E62" s="469"/>
      <c r="F62" s="469"/>
      <c r="G62" s="473"/>
      <c r="H62" s="16"/>
      <c r="I62" s="151" t="str">
        <f t="shared" si="5"/>
        <v/>
      </c>
      <c r="J62" s="43" t="str">
        <f t="shared" si="6"/>
        <v/>
      </c>
      <c r="K62" s="222" t="str">
        <f t="shared" si="7"/>
        <v/>
      </c>
      <c r="L62" s="43" t="str">
        <f t="shared" si="8"/>
        <v/>
      </c>
      <c r="M62" s="43" t="str">
        <f t="shared" si="9"/>
        <v/>
      </c>
      <c r="N62" s="43"/>
      <c r="O62" s="43"/>
      <c r="P62" s="43"/>
    </row>
    <row r="63" spans="1:25">
      <c r="A63" s="472"/>
      <c r="B63" s="468"/>
      <c r="C63" s="469"/>
      <c r="D63" s="469"/>
      <c r="E63" s="469"/>
      <c r="F63" s="469"/>
      <c r="G63" s="473"/>
      <c r="H63" s="16"/>
      <c r="I63" s="151" t="str">
        <f t="shared" si="5"/>
        <v/>
      </c>
      <c r="J63" s="43" t="str">
        <f t="shared" si="6"/>
        <v/>
      </c>
      <c r="K63" s="222" t="str">
        <f t="shared" si="7"/>
        <v/>
      </c>
      <c r="L63" s="43" t="str">
        <f t="shared" si="8"/>
        <v/>
      </c>
      <c r="M63" s="43" t="str">
        <f t="shared" si="9"/>
        <v/>
      </c>
      <c r="N63" s="43"/>
      <c r="O63" s="43"/>
      <c r="P63" s="43"/>
    </row>
    <row r="64" spans="1:25">
      <c r="A64" s="472"/>
      <c r="B64" s="468"/>
      <c r="C64" s="469"/>
      <c r="D64" s="469"/>
      <c r="E64" s="469"/>
      <c r="F64" s="469"/>
      <c r="G64" s="473"/>
      <c r="H64" s="16"/>
      <c r="I64" s="151" t="str">
        <f t="shared" si="5"/>
        <v/>
      </c>
      <c r="J64" s="43" t="str">
        <f t="shared" si="6"/>
        <v/>
      </c>
      <c r="K64" s="222" t="str">
        <f t="shared" si="7"/>
        <v/>
      </c>
      <c r="L64" s="43" t="str">
        <f t="shared" si="8"/>
        <v/>
      </c>
      <c r="M64" s="43" t="str">
        <f t="shared" si="9"/>
        <v/>
      </c>
      <c r="N64" s="43"/>
      <c r="O64" s="43"/>
      <c r="P64" s="43"/>
    </row>
    <row r="65" spans="1:253">
      <c r="A65" s="472"/>
      <c r="B65" s="468"/>
      <c r="C65" s="469"/>
      <c r="D65" s="469"/>
      <c r="E65" s="469"/>
      <c r="F65" s="469"/>
      <c r="G65" s="473"/>
      <c r="H65" s="16"/>
      <c r="I65" s="151" t="str">
        <f t="shared" si="5"/>
        <v/>
      </c>
      <c r="J65" s="43" t="str">
        <f t="shared" si="6"/>
        <v/>
      </c>
      <c r="K65" s="222" t="str">
        <f t="shared" si="7"/>
        <v/>
      </c>
      <c r="L65" s="43" t="str">
        <f t="shared" si="8"/>
        <v/>
      </c>
      <c r="M65" s="43" t="str">
        <f t="shared" si="9"/>
        <v/>
      </c>
      <c r="N65" s="43"/>
      <c r="O65" s="43"/>
      <c r="P65" s="43"/>
    </row>
    <row r="66" spans="1:253">
      <c r="A66" s="472"/>
      <c r="B66" s="468"/>
      <c r="C66" s="469"/>
      <c r="D66" s="469"/>
      <c r="E66" s="469"/>
      <c r="F66" s="469"/>
      <c r="G66" s="473"/>
      <c r="H66" s="16"/>
      <c r="I66" s="151" t="str">
        <f t="shared" si="5"/>
        <v/>
      </c>
      <c r="J66" s="43" t="str">
        <f t="shared" si="6"/>
        <v/>
      </c>
      <c r="K66" s="222" t="str">
        <f t="shared" si="7"/>
        <v/>
      </c>
      <c r="L66" s="43" t="str">
        <f t="shared" si="8"/>
        <v/>
      </c>
      <c r="M66" s="43" t="str">
        <f t="shared" si="9"/>
        <v/>
      </c>
      <c r="N66" s="43"/>
      <c r="O66" s="43"/>
      <c r="P66" s="43"/>
    </row>
    <row r="67" spans="1:253">
      <c r="A67" s="472"/>
      <c r="B67" s="468"/>
      <c r="C67" s="469"/>
      <c r="D67" s="469"/>
      <c r="E67" s="469"/>
      <c r="F67" s="469"/>
      <c r="G67" s="473"/>
      <c r="H67" s="16"/>
      <c r="I67" s="151" t="str">
        <f t="shared" si="5"/>
        <v/>
      </c>
      <c r="J67" s="43" t="str">
        <f t="shared" si="6"/>
        <v/>
      </c>
      <c r="K67" s="222" t="str">
        <f t="shared" si="7"/>
        <v/>
      </c>
      <c r="L67" s="43" t="str">
        <f t="shared" si="8"/>
        <v/>
      </c>
      <c r="M67" s="43" t="str">
        <f t="shared" si="9"/>
        <v/>
      </c>
      <c r="N67" s="43"/>
      <c r="O67" s="43"/>
      <c r="P67" s="43"/>
    </row>
    <row r="68" spans="1:253">
      <c r="A68" s="472"/>
      <c r="B68" s="468"/>
      <c r="C68" s="469"/>
      <c r="D68" s="469"/>
      <c r="E68" s="469"/>
      <c r="F68" s="469"/>
      <c r="G68" s="473"/>
      <c r="H68" s="16"/>
      <c r="I68" s="151" t="str">
        <f t="shared" si="5"/>
        <v/>
      </c>
      <c r="J68" s="43" t="str">
        <f t="shared" si="6"/>
        <v/>
      </c>
      <c r="K68" s="222" t="str">
        <f t="shared" si="7"/>
        <v/>
      </c>
      <c r="L68" s="43" t="str">
        <f t="shared" si="8"/>
        <v/>
      </c>
      <c r="M68" s="43" t="str">
        <f t="shared" si="9"/>
        <v/>
      </c>
      <c r="N68" s="43"/>
      <c r="O68" s="43"/>
      <c r="P68" s="43"/>
    </row>
    <row r="69" spans="1:253">
      <c r="A69" s="472"/>
      <c r="B69" s="468"/>
      <c r="C69" s="469"/>
      <c r="D69" s="469"/>
      <c r="E69" s="469"/>
      <c r="F69" s="469"/>
      <c r="G69" s="473"/>
      <c r="H69" s="16"/>
      <c r="I69" s="151" t="str">
        <f t="shared" si="5"/>
        <v/>
      </c>
      <c r="J69" s="43" t="str">
        <f t="shared" si="6"/>
        <v/>
      </c>
      <c r="K69" s="222" t="str">
        <f t="shared" si="7"/>
        <v/>
      </c>
      <c r="L69" s="43" t="str">
        <f t="shared" si="8"/>
        <v/>
      </c>
      <c r="M69" s="43" t="str">
        <f t="shared" si="9"/>
        <v/>
      </c>
      <c r="N69" s="43"/>
      <c r="O69" s="43"/>
      <c r="P69" s="43"/>
    </row>
    <row r="70" spans="1:253">
      <c r="A70" s="472"/>
      <c r="B70" s="468"/>
      <c r="C70" s="469"/>
      <c r="D70" s="469"/>
      <c r="E70" s="469"/>
      <c r="F70" s="469"/>
      <c r="G70" s="473"/>
      <c r="H70" s="16"/>
      <c r="I70" s="151" t="str">
        <f t="shared" si="5"/>
        <v/>
      </c>
      <c r="J70" s="43" t="str">
        <f t="shared" si="6"/>
        <v/>
      </c>
      <c r="K70" s="222" t="str">
        <f t="shared" si="7"/>
        <v/>
      </c>
      <c r="L70" s="43" t="str">
        <f t="shared" si="8"/>
        <v/>
      </c>
      <c r="M70" s="43" t="str">
        <f t="shared" si="9"/>
        <v/>
      </c>
      <c r="N70" s="43"/>
      <c r="O70" s="43"/>
      <c r="P70" s="43"/>
    </row>
    <row r="71" spans="1:253">
      <c r="A71" s="472"/>
      <c r="B71" s="468"/>
      <c r="C71" s="469"/>
      <c r="D71" s="469"/>
      <c r="E71" s="469"/>
      <c r="F71" s="469"/>
      <c r="G71" s="473"/>
      <c r="H71" s="16"/>
      <c r="I71" s="151" t="str">
        <f t="shared" si="5"/>
        <v/>
      </c>
      <c r="J71" s="43" t="str">
        <f t="shared" si="6"/>
        <v/>
      </c>
      <c r="K71" s="222" t="str">
        <f t="shared" si="7"/>
        <v/>
      </c>
      <c r="L71" s="43" t="str">
        <f t="shared" si="8"/>
        <v/>
      </c>
      <c r="M71" s="43" t="str">
        <f t="shared" si="9"/>
        <v/>
      </c>
      <c r="N71" s="43"/>
      <c r="O71" s="43"/>
      <c r="P71" s="43"/>
    </row>
    <row r="72" spans="1:253" ht="15.75" thickBot="1">
      <c r="A72" s="474"/>
      <c r="B72" s="475"/>
      <c r="C72" s="476"/>
      <c r="D72" s="476"/>
      <c r="E72" s="476"/>
      <c r="F72" s="476"/>
      <c r="G72" s="477"/>
      <c r="H72" s="16"/>
      <c r="I72" s="151" t="str">
        <f t="shared" si="5"/>
        <v/>
      </c>
      <c r="J72" s="43" t="str">
        <f t="shared" si="6"/>
        <v/>
      </c>
      <c r="K72" s="222" t="str">
        <f t="shared" si="7"/>
        <v/>
      </c>
      <c r="L72" s="43" t="str">
        <f t="shared" si="8"/>
        <v/>
      </c>
      <c r="M72" s="43" t="str">
        <f t="shared" si="9"/>
        <v/>
      </c>
      <c r="N72" s="43"/>
      <c r="O72" s="43"/>
      <c r="P72" s="43"/>
    </row>
    <row r="73" spans="1:253">
      <c r="A73" s="19"/>
    </row>
    <row r="74" spans="1:253" s="195" customFormat="1" hidden="1">
      <c r="A74" s="16" t="s">
        <v>66</v>
      </c>
      <c r="B74" s="16" t="s">
        <v>70</v>
      </c>
      <c r="C74" s="16" t="s">
        <v>71</v>
      </c>
      <c r="D74" s="16" t="s">
        <v>71</v>
      </c>
      <c r="E74" s="16" t="s">
        <v>71</v>
      </c>
      <c r="F74" s="16" t="s">
        <v>71</v>
      </c>
      <c r="G74" s="16" t="s">
        <v>71</v>
      </c>
      <c r="H74" s="17"/>
      <c r="I74" s="16"/>
      <c r="IS74" s="216"/>
    </row>
  </sheetData>
  <sheetProtection password="C41E" sheet="1" objects="1" scenarios="1" selectLockedCells="1"/>
  <mergeCells count="7">
    <mergeCell ref="G5:G7"/>
    <mergeCell ref="D6:D7"/>
    <mergeCell ref="E6:F6"/>
    <mergeCell ref="A5:A7"/>
    <mergeCell ref="B5:B7"/>
    <mergeCell ref="C5:C7"/>
    <mergeCell ref="D5:F5"/>
  </mergeCells>
  <phoneticPr fontId="9" type="noConversion"/>
  <conditionalFormatting sqref="I2">
    <cfRule type="cellIs" dxfId="194" priority="62" stopIfTrue="1" operator="equal">
      <formula>"НОРМА"</formula>
    </cfRule>
    <cfRule type="cellIs" dxfId="193" priority="63" stopIfTrue="1" operator="equal">
      <formula>"ОШИБКИ"</formula>
    </cfRule>
  </conditionalFormatting>
  <conditionalFormatting sqref="B9:B72">
    <cfRule type="expression" dxfId="192" priority="64" stopIfTrue="1">
      <formula>ISTEXT(B9)</formula>
    </cfRule>
    <cfRule type="expression" dxfId="191" priority="65" stopIfTrue="1">
      <formula>AND(B9&lt;&gt;"",B9&lt;GodSegodni-50)</formula>
    </cfRule>
    <cfRule type="cellIs" dxfId="190" priority="66" stopIfTrue="1" operator="greaterThan">
      <formula>GodSegodni</formula>
    </cfRule>
    <cfRule type="expression" dxfId="189" priority="67" stopIfTrue="1">
      <formula>B9&lt;&gt;ROUND(B9,0)</formula>
    </cfRule>
  </conditionalFormatting>
  <conditionalFormatting sqref="C9:E72 G9:G72">
    <cfRule type="expression" dxfId="188" priority="68" stopIfTrue="1">
      <formula>ISTEXT(C9)</formula>
    </cfRule>
    <cfRule type="cellIs" dxfId="187" priority="69" stopIfTrue="1" operator="lessThan">
      <formula>0</formula>
    </cfRule>
    <cfRule type="expression" dxfId="186" priority="70" stopIfTrue="1">
      <formula>C9&lt;&gt;ROUND(C9,0)</formula>
    </cfRule>
  </conditionalFormatting>
  <conditionalFormatting sqref="F9:F72">
    <cfRule type="expression" dxfId="185" priority="71" stopIfTrue="1">
      <formula>OR(ISTEXT(F9),F9&lt;0,F9&gt;E9)</formula>
    </cfRule>
    <cfRule type="expression" dxfId="184" priority="72" stopIfTrue="1">
      <formula>F9&lt;&gt;ROUND(F9,0)</formula>
    </cfRule>
  </conditionalFormatting>
  <dataValidations count="4">
    <dataValidation type="whole" errorStyle="information" operator="greaterThanOrEqual" showInputMessage="1" showErrorMessage="1" error="недопустимое значение" sqref="H9:H72">
      <formula1>0</formula1>
    </dataValidation>
    <dataValidation type="whole" errorStyle="information" showInputMessage="1" showErrorMessage="1" error="недопустимое значение" sqref="B9:B72">
      <formula1>GodSegodni-50</formula1>
      <formula2>GodSegodni</formula2>
    </dataValidation>
    <dataValidation type="whole" errorStyle="information" operator="greaterThanOrEqual" showInputMessage="1" showErrorMessage="1" error="недопустимое значение" sqref="C9:E72 G9:G72">
      <formula1>0</formula1>
    </dataValidation>
    <dataValidation type="whole" errorStyle="information" showInputMessage="1" showErrorMessage="1" error="недопустимое значение" sqref="F9:F72">
      <formula1>0</formula1>
      <formula2>E9</formula2>
    </dataValidation>
  </dataValidations>
  <printOptions gridLines="1"/>
  <pageMargins left="0.7" right="0.7" top="0.75" bottom="0.75" header="0.3" footer="0.3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09"/>
  <dimension ref="A1:IS26"/>
  <sheetViews>
    <sheetView zoomScaleNormal="100" workbookViewId="0">
      <pane ySplit="7" topLeftCell="A8" activePane="bottomLeft" state="frozen"/>
      <selection pane="bottomLeft" activeCell="A13" sqref="A13"/>
    </sheetView>
  </sheetViews>
  <sheetFormatPr defaultColWidth="0" defaultRowHeight="15" zeroHeight="1"/>
  <cols>
    <col min="1" max="1" width="38.28515625" style="16" customWidth="1"/>
    <col min="2" max="2" width="17.42578125" style="16" customWidth="1"/>
    <col min="3" max="3" width="33.85546875" style="16" customWidth="1"/>
    <col min="4" max="4" width="14" style="16" customWidth="1"/>
    <col min="5" max="5" width="18.5703125" style="16" customWidth="1"/>
    <col min="6" max="6" width="18" style="16" customWidth="1"/>
    <col min="7" max="7" width="19.7109375" style="16" customWidth="1"/>
    <col min="8" max="8" width="21.7109375" style="16" hidden="1" customWidth="1"/>
    <col min="9" max="9" width="60.7109375" style="16" customWidth="1"/>
    <col min="10" max="250" width="9.140625" style="195" hidden="1" customWidth="1"/>
    <col min="251" max="251" width="8.85546875" style="195" hidden="1" customWidth="1"/>
    <col min="252" max="252" width="8" style="195" hidden="1" customWidth="1"/>
    <col min="253" max="253" width="8.85546875" style="216" hidden="1" customWidth="1"/>
    <col min="254" max="16384" width="8.85546875" style="195" hidden="1"/>
  </cols>
  <sheetData>
    <row r="1" spans="1:253" s="217" customFormat="1" ht="27" customHeight="1">
      <c r="A1" s="332" t="s">
        <v>484</v>
      </c>
      <c r="B1" s="332"/>
      <c r="C1" s="332"/>
      <c r="D1" s="332"/>
      <c r="E1" s="332"/>
      <c r="F1" s="332"/>
      <c r="G1" s="332"/>
      <c r="H1" s="47"/>
      <c r="I1" s="47"/>
      <c r="IS1" s="216"/>
    </row>
    <row r="2" spans="1:253" ht="18.75">
      <c r="A2" s="343" t="s">
        <v>467</v>
      </c>
      <c r="B2" s="343"/>
      <c r="C2" s="343"/>
      <c r="D2" s="343"/>
      <c r="E2" s="343"/>
      <c r="F2" s="343"/>
      <c r="G2" s="343"/>
      <c r="I2" s="43" t="str">
        <f ca="1">IF(COUNTBLANK($I$5:$I$25)=21,"НОРМА","ОШИБКИ")</f>
        <v>НОРМА</v>
      </c>
      <c r="IR2" s="195" t="str">
        <f ca="1">IF(COUNTBLANK($I$5:$I$25)=21,"НОРМА","ОШИБКИ")</f>
        <v>НОРМА</v>
      </c>
    </row>
    <row r="3" spans="1:253" s="196" customFormat="1" ht="24.6" customHeight="1">
      <c r="A3" s="835"/>
      <c r="B3" s="835"/>
      <c r="C3" s="835"/>
      <c r="D3" s="835"/>
      <c r="E3" s="835"/>
      <c r="F3" s="835"/>
      <c r="G3" s="835"/>
      <c r="H3" s="17"/>
      <c r="I3" s="17"/>
    </row>
    <row r="4" spans="1:253" ht="15.75" thickBot="1">
      <c r="A4" s="15"/>
    </row>
    <row r="5" spans="1:253" ht="25.5" customHeight="1" thickBot="1">
      <c r="A5" s="836" t="s">
        <v>269</v>
      </c>
      <c r="B5" s="838" t="s">
        <v>270</v>
      </c>
      <c r="C5" s="840" t="s">
        <v>15</v>
      </c>
      <c r="D5" s="841"/>
      <c r="E5" s="842" t="s">
        <v>271</v>
      </c>
      <c r="F5" s="842" t="s">
        <v>272</v>
      </c>
      <c r="G5" s="844" t="s">
        <v>273</v>
      </c>
      <c r="I5" s="49" t="str">
        <f ca="1">IF(RIGHT(CELL("имяфайла",$A$1),LEN(CELL("имяфайла",$A$1))-SEARCH("]",CELL("имяфайла",$A$1)))&lt;&gt;"9","название листа нельзя менять","")</f>
        <v/>
      </c>
    </row>
    <row r="6" spans="1:253" ht="50.25" customHeight="1" thickBot="1">
      <c r="A6" s="837"/>
      <c r="B6" s="839"/>
      <c r="C6" s="6" t="s">
        <v>274</v>
      </c>
      <c r="D6" s="6" t="s">
        <v>275</v>
      </c>
      <c r="E6" s="843"/>
      <c r="F6" s="843"/>
      <c r="G6" s="845"/>
      <c r="J6" s="16"/>
      <c r="K6" s="16"/>
      <c r="L6" s="16"/>
      <c r="M6" s="16"/>
    </row>
    <row r="7" spans="1:253" ht="16.5" thickBot="1">
      <c r="A7" s="176">
        <v>1</v>
      </c>
      <c r="B7" s="177">
        <v>2</v>
      </c>
      <c r="C7" s="177">
        <v>3</v>
      </c>
      <c r="D7" s="177">
        <v>4</v>
      </c>
      <c r="E7" s="177">
        <v>5</v>
      </c>
      <c r="F7" s="177">
        <v>6</v>
      </c>
      <c r="G7" s="178">
        <v>7</v>
      </c>
      <c r="IR7" s="541">
        <f ca="1">IF($IR$2="ОШИБКИ",1,0)</f>
        <v>0</v>
      </c>
    </row>
    <row r="8" spans="1:253" ht="24.95" customHeight="1" thickBot="1">
      <c r="A8" s="82"/>
      <c r="B8" s="186"/>
      <c r="C8" s="82"/>
      <c r="D8" s="768"/>
      <c r="E8" s="184"/>
      <c r="F8" s="185"/>
      <c r="G8" s="82"/>
      <c r="I8" s="534" t="str">
        <f t="shared" ref="I8:I25" si="0">IF(AND(J8="",K8=""),"",J8&amp;"|"&amp;K8)</f>
        <v/>
      </c>
      <c r="J8" s="535" t="str">
        <f t="shared" ref="J8:J25" si="1">IF(ISTEXT($B8),$B8&amp;"  не число",IF(AND($B8=ROUND($B8,0),$B8&gt;=0),"",$B8&amp;" недопустимое значение"))</f>
        <v/>
      </c>
      <c r="K8" s="535" t="str">
        <f t="shared" ref="K8:K25" si="2">IF(ISBLANK($D8),"",IF(ISTEXT($D8),$D8&amp;"  не число",IF(AND($D8=ROUND($D8,0),$D8&gt;GodSegodni-50,$D8&lt;=GodSegodni),"",$D8&amp;" недопустимое значение")))</f>
        <v/>
      </c>
      <c r="L8" s="535"/>
      <c r="M8" s="535"/>
      <c r="N8" s="535"/>
    </row>
    <row r="9" spans="1:253" ht="24.95" customHeight="1" thickBot="1">
      <c r="A9" s="82"/>
      <c r="B9" s="186"/>
      <c r="C9" s="186"/>
      <c r="D9" s="768"/>
      <c r="E9" s="187"/>
      <c r="F9" s="188"/>
      <c r="G9" s="186"/>
      <c r="I9" s="54" t="str">
        <f t="shared" si="0"/>
        <v/>
      </c>
      <c r="J9" s="195" t="str">
        <f t="shared" si="1"/>
        <v/>
      </c>
      <c r="K9" s="195" t="str">
        <f t="shared" si="2"/>
        <v/>
      </c>
      <c r="IN9" s="189"/>
    </row>
    <row r="10" spans="1:253" s="189" customFormat="1" ht="24.95" customHeight="1" thickBot="1">
      <c r="A10" s="82"/>
      <c r="B10" s="186"/>
      <c r="C10" s="186"/>
      <c r="D10" s="769"/>
      <c r="E10" s="187"/>
      <c r="F10" s="188"/>
      <c r="G10" s="186"/>
      <c r="H10" s="45"/>
      <c r="I10" s="54" t="str">
        <f t="shared" si="0"/>
        <v/>
      </c>
      <c r="J10" s="189" t="str">
        <f t="shared" si="1"/>
        <v/>
      </c>
      <c r="K10" s="189" t="str">
        <f t="shared" si="2"/>
        <v/>
      </c>
      <c r="IS10" s="225"/>
    </row>
    <row r="11" spans="1:253" ht="24.75" customHeight="1" thickBot="1">
      <c r="A11" s="82"/>
      <c r="B11" s="186"/>
      <c r="C11" s="186"/>
      <c r="D11" s="769"/>
      <c r="E11" s="187"/>
      <c r="F11" s="188"/>
      <c r="G11" s="186"/>
      <c r="I11" s="54" t="str">
        <f t="shared" si="0"/>
        <v/>
      </c>
      <c r="J11" s="195" t="str">
        <f t="shared" si="1"/>
        <v/>
      </c>
      <c r="K11" s="195" t="str">
        <f t="shared" si="2"/>
        <v/>
      </c>
    </row>
    <row r="12" spans="1:253" ht="24.95" customHeight="1" thickBot="1">
      <c r="A12" s="82"/>
      <c r="B12" s="186"/>
      <c r="C12" s="186"/>
      <c r="D12" s="769"/>
      <c r="E12" s="187"/>
      <c r="F12" s="188"/>
      <c r="G12" s="186"/>
      <c r="I12" s="54" t="str">
        <f t="shared" si="0"/>
        <v/>
      </c>
      <c r="J12" s="195" t="str">
        <f t="shared" si="1"/>
        <v/>
      </c>
      <c r="K12" s="195" t="str">
        <f t="shared" si="2"/>
        <v/>
      </c>
    </row>
    <row r="13" spans="1:253" ht="24.95" customHeight="1" thickBot="1">
      <c r="A13" s="82"/>
      <c r="B13" s="186"/>
      <c r="C13" s="186"/>
      <c r="D13" s="768"/>
      <c r="E13" s="187"/>
      <c r="F13" s="188"/>
      <c r="G13" s="186"/>
      <c r="I13" s="54" t="str">
        <f t="shared" si="0"/>
        <v/>
      </c>
      <c r="J13" s="195" t="str">
        <f t="shared" si="1"/>
        <v/>
      </c>
      <c r="K13" s="195" t="str">
        <f t="shared" si="2"/>
        <v/>
      </c>
    </row>
    <row r="14" spans="1:253" ht="24.95" customHeight="1" thickBot="1">
      <c r="A14" s="82"/>
      <c r="B14" s="186"/>
      <c r="C14" s="186"/>
      <c r="D14" s="769"/>
      <c r="E14" s="187"/>
      <c r="F14" s="188"/>
      <c r="G14" s="186"/>
      <c r="I14" s="54" t="str">
        <f t="shared" si="0"/>
        <v/>
      </c>
      <c r="J14" s="195" t="str">
        <f t="shared" si="1"/>
        <v/>
      </c>
      <c r="K14" s="195" t="str">
        <f t="shared" si="2"/>
        <v/>
      </c>
    </row>
    <row r="15" spans="1:253" ht="24.95" customHeight="1" thickBot="1">
      <c r="A15" s="82"/>
      <c r="B15" s="186"/>
      <c r="C15" s="186"/>
      <c r="D15" s="769"/>
      <c r="E15" s="187"/>
      <c r="F15" s="188"/>
      <c r="G15" s="186"/>
      <c r="I15" s="54" t="str">
        <f t="shared" si="0"/>
        <v/>
      </c>
      <c r="J15" s="195" t="str">
        <f t="shared" si="1"/>
        <v/>
      </c>
      <c r="K15" s="195" t="str">
        <f t="shared" si="2"/>
        <v/>
      </c>
    </row>
    <row r="16" spans="1:253" ht="24.95" customHeight="1" thickBot="1">
      <c r="A16" s="82"/>
      <c r="B16" s="186"/>
      <c r="C16" s="186"/>
      <c r="D16" s="769"/>
      <c r="E16" s="187"/>
      <c r="F16" s="188"/>
      <c r="G16" s="186"/>
      <c r="I16" s="54" t="str">
        <f t="shared" si="0"/>
        <v/>
      </c>
      <c r="J16" s="195" t="str">
        <f t="shared" si="1"/>
        <v/>
      </c>
      <c r="K16" s="195" t="str">
        <f t="shared" si="2"/>
        <v/>
      </c>
    </row>
    <row r="17" spans="1:11" ht="24.95" customHeight="1" thickBot="1">
      <c r="A17" s="82"/>
      <c r="B17" s="186"/>
      <c r="C17" s="186"/>
      <c r="D17" s="769"/>
      <c r="E17" s="187"/>
      <c r="F17" s="188"/>
      <c r="G17" s="186"/>
      <c r="I17" s="54" t="str">
        <f t="shared" si="0"/>
        <v/>
      </c>
      <c r="J17" s="195" t="str">
        <f t="shared" si="1"/>
        <v/>
      </c>
      <c r="K17" s="195" t="str">
        <f t="shared" si="2"/>
        <v/>
      </c>
    </row>
    <row r="18" spans="1:11" ht="24.95" customHeight="1" thickBot="1">
      <c r="A18" s="82"/>
      <c r="B18" s="186"/>
      <c r="C18" s="186"/>
      <c r="D18" s="769"/>
      <c r="E18" s="187"/>
      <c r="F18" s="188"/>
      <c r="G18" s="186"/>
      <c r="I18" s="54" t="str">
        <f t="shared" si="0"/>
        <v/>
      </c>
      <c r="J18" s="195" t="str">
        <f t="shared" si="1"/>
        <v/>
      </c>
      <c r="K18" s="195" t="str">
        <f t="shared" si="2"/>
        <v/>
      </c>
    </row>
    <row r="19" spans="1:11" ht="24.95" customHeight="1" thickBot="1">
      <c r="A19" s="82"/>
      <c r="B19" s="186"/>
      <c r="C19" s="186"/>
      <c r="D19" s="769"/>
      <c r="E19" s="187"/>
      <c r="F19" s="188"/>
      <c r="G19" s="186"/>
      <c r="I19" s="54" t="str">
        <f t="shared" si="0"/>
        <v/>
      </c>
      <c r="J19" s="195" t="str">
        <f t="shared" si="1"/>
        <v/>
      </c>
      <c r="K19" s="195" t="str">
        <f t="shared" si="2"/>
        <v/>
      </c>
    </row>
    <row r="20" spans="1:11" ht="24.95" customHeight="1" thickBot="1">
      <c r="A20" s="82"/>
      <c r="B20" s="186"/>
      <c r="C20" s="186"/>
      <c r="D20" s="769"/>
      <c r="E20" s="187"/>
      <c r="F20" s="188"/>
      <c r="G20" s="186"/>
      <c r="I20" s="54" t="str">
        <f t="shared" si="0"/>
        <v/>
      </c>
      <c r="J20" s="195" t="str">
        <f t="shared" si="1"/>
        <v/>
      </c>
      <c r="K20" s="195" t="str">
        <f t="shared" si="2"/>
        <v/>
      </c>
    </row>
    <row r="21" spans="1:11" ht="24.95" customHeight="1" thickBot="1">
      <c r="A21" s="82"/>
      <c r="B21" s="186"/>
      <c r="C21" s="186"/>
      <c r="D21" s="769"/>
      <c r="E21" s="187"/>
      <c r="F21" s="188"/>
      <c r="G21" s="186"/>
      <c r="I21" s="54" t="str">
        <f t="shared" si="0"/>
        <v/>
      </c>
      <c r="J21" s="195" t="str">
        <f t="shared" si="1"/>
        <v/>
      </c>
      <c r="K21" s="195" t="str">
        <f t="shared" si="2"/>
        <v/>
      </c>
    </row>
    <row r="22" spans="1:11" ht="24.95" customHeight="1" thickBot="1">
      <c r="A22" s="82"/>
      <c r="B22" s="186"/>
      <c r="C22" s="186"/>
      <c r="D22" s="769"/>
      <c r="E22" s="187"/>
      <c r="F22" s="188"/>
      <c r="G22" s="186"/>
      <c r="I22" s="54" t="str">
        <f t="shared" si="0"/>
        <v/>
      </c>
      <c r="J22" s="195" t="str">
        <f t="shared" si="1"/>
        <v/>
      </c>
      <c r="K22" s="195" t="str">
        <f t="shared" si="2"/>
        <v/>
      </c>
    </row>
    <row r="23" spans="1:11" ht="24.95" customHeight="1" thickBot="1">
      <c r="A23" s="82"/>
      <c r="B23" s="186"/>
      <c r="C23" s="186"/>
      <c r="D23" s="769"/>
      <c r="E23" s="187"/>
      <c r="F23" s="188"/>
      <c r="G23" s="186"/>
      <c r="I23" s="54" t="str">
        <f t="shared" si="0"/>
        <v/>
      </c>
      <c r="J23" s="195" t="str">
        <f t="shared" si="1"/>
        <v/>
      </c>
      <c r="K23" s="195" t="str">
        <f t="shared" si="2"/>
        <v/>
      </c>
    </row>
    <row r="24" spans="1:11" ht="24.95" customHeight="1" thickBot="1">
      <c r="A24" s="82"/>
      <c r="B24" s="186"/>
      <c r="C24" s="186"/>
      <c r="D24" s="769"/>
      <c r="E24" s="187"/>
      <c r="F24" s="188"/>
      <c r="G24" s="186"/>
      <c r="I24" s="54" t="str">
        <f t="shared" si="0"/>
        <v/>
      </c>
      <c r="J24" s="195" t="str">
        <f t="shared" si="1"/>
        <v/>
      </c>
      <c r="K24" s="195" t="str">
        <f t="shared" si="2"/>
        <v/>
      </c>
    </row>
    <row r="25" spans="1:11" ht="24.95" customHeight="1" thickBot="1">
      <c r="A25" s="82"/>
      <c r="B25" s="186"/>
      <c r="C25" s="82"/>
      <c r="D25" s="769"/>
      <c r="E25" s="184"/>
      <c r="F25" s="185"/>
      <c r="G25" s="82"/>
      <c r="I25" s="54" t="str">
        <f t="shared" si="0"/>
        <v/>
      </c>
      <c r="J25" s="195" t="str">
        <f t="shared" si="1"/>
        <v/>
      </c>
      <c r="K25" s="195" t="str">
        <f t="shared" si="2"/>
        <v/>
      </c>
    </row>
    <row r="26" spans="1:11"/>
  </sheetData>
  <sheetProtection password="C41E" sheet="1" objects="1" scenarios="1" selectLockedCells="1"/>
  <mergeCells count="7">
    <mergeCell ref="A3:G3"/>
    <mergeCell ref="A5:A6"/>
    <mergeCell ref="B5:B6"/>
    <mergeCell ref="C5:D5"/>
    <mergeCell ref="E5:E6"/>
    <mergeCell ref="F5:F6"/>
    <mergeCell ref="G5:G6"/>
  </mergeCells>
  <phoneticPr fontId="9" type="noConversion"/>
  <conditionalFormatting sqref="I2">
    <cfRule type="cellIs" dxfId="183" priority="19" stopIfTrue="1" operator="equal">
      <formula>"НОРМА"</formula>
    </cfRule>
    <cfRule type="cellIs" dxfId="182" priority="20" stopIfTrue="1" operator="equal">
      <formula>"ОШИБКИ"</formula>
    </cfRule>
  </conditionalFormatting>
  <conditionalFormatting sqref="B8:B25">
    <cfRule type="expression" dxfId="181" priority="21" stopIfTrue="1">
      <formula>OR(NOT(ISNONTEXT(B8)),B8&lt;0,B8&lt;&gt;ROUND(B8,0))</formula>
    </cfRule>
  </conditionalFormatting>
  <conditionalFormatting sqref="D8:D25">
    <cfRule type="expression" dxfId="180" priority="22" stopIfTrue="1">
      <formula>OR(NOT(ISNONTEXT(D8)),D8&lt;0,D8&gt;GodSegodni)</formula>
    </cfRule>
    <cfRule type="expression" dxfId="179" priority="23" stopIfTrue="1">
      <formula>D8&lt;&gt;ROUND(D8,0)</formula>
    </cfRule>
    <cfRule type="expression" dxfId="178" priority="24" stopIfTrue="1">
      <formula>AND(D8&lt;&gt;"",D8&lt;GodSegodni-50)</formula>
    </cfRule>
  </conditionalFormatting>
  <dataValidations count="2">
    <dataValidation type="whole" errorStyle="information" operator="greaterThanOrEqual" showInputMessage="1" showErrorMessage="1" error="значение вне интервала допустимых значений" sqref="B8:B25">
      <formula1>0</formula1>
    </dataValidation>
    <dataValidation type="whole" errorStyle="information" showInputMessage="1" showErrorMessage="1" error="значение вне интервала допустимых значений" sqref="D8:D25">
      <formula1>GodSegodni-50</formula1>
      <formula2>GodSegodni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12</vt:i4>
      </vt:variant>
    </vt:vector>
  </HeadingPairs>
  <TitlesOfParts>
    <vt:vector size="3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'2'!_SUM3</vt:lpstr>
      <vt:lpstr>_SUM3</vt:lpstr>
      <vt:lpstr>'2'!Eps</vt:lpstr>
      <vt:lpstr>Eps</vt:lpstr>
      <vt:lpstr>'2'!GodSegodni</vt:lpstr>
      <vt:lpstr>GodSegodni</vt:lpstr>
      <vt:lpstr>'2'!Licens</vt:lpstr>
      <vt:lpstr>Licens</vt:lpstr>
      <vt:lpstr>'2'!registr</vt:lpstr>
      <vt:lpstr>registr</vt:lpstr>
      <vt:lpstr>'2'!Segodni</vt:lpstr>
      <vt:lpstr>Segodni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2022-05-24T11:31:54Z</cp:lastPrinted>
  <dcterms:created xsi:type="dcterms:W3CDTF">2020-11-09T07:08:53Z</dcterms:created>
  <dcterms:modified xsi:type="dcterms:W3CDTF">2022-05-24T11:32:47Z</dcterms:modified>
</cp:coreProperties>
</file>